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I:\!Budget Calculator Tools and Resources\CURRENTLY ON WEBPAGE - LOCKED SHEETS\"/>
    </mc:Choice>
  </mc:AlternateContent>
  <xr:revisionPtr revIDLastSave="0" documentId="13_ncr:1_{3F914DEF-8384-46B1-817C-D0C3165A7893}" xr6:coauthVersionLast="47" xr6:coauthVersionMax="47" xr10:uidLastSave="{00000000-0000-0000-0000-000000000000}"/>
  <workbookProtection workbookAlgorithmName="SHA-512" workbookHashValue="HkKJzrBOlbemLR8kKoLbwWt4E6c+fPrAX0jkiBz0HMu8L3WYdxwa/gv30z+cGjKhoc0gVUYY5nhcJ6mp1pEi1Q==" workbookSaltValue="gTJkrrBwqg2JwCQwKsA6gg==" workbookSpinCount="100000" lockStructure="1"/>
  <bookViews>
    <workbookView xWindow="-120" yWindow="-120" windowWidth="29040" windowHeight="15720" tabRatio="601" xr2:uid="{ECCE764C-62FF-404B-B817-8115D93292DB}"/>
  </bookViews>
  <sheets>
    <sheet name="Temporary Positions" sheetId="7" r:id="rId1"/>
    <sheet name="Val Tables"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72" i="7" l="1"/>
  <c r="Q59" i="7"/>
  <c r="Q46" i="7"/>
  <c r="C72" i="7"/>
  <c r="C59" i="7"/>
  <c r="E46" i="7"/>
  <c r="O28" i="7" l="1"/>
  <c r="F29" i="7" l="1"/>
  <c r="C27" i="7"/>
  <c r="H5" i="5" l="1"/>
  <c r="I5" i="5" s="1"/>
  <c r="J5" i="5" s="1"/>
  <c r="K5" i="5" s="1"/>
  <c r="L5" i="5" s="1"/>
  <c r="M5" i="5" s="1"/>
  <c r="N5" i="5" s="1"/>
  <c r="O5" i="5" s="1"/>
  <c r="P5" i="5" s="1"/>
  <c r="Q5" i="5" s="1"/>
  <c r="R5" i="5" s="1"/>
  <c r="S5" i="5" s="1"/>
  <c r="T5" i="5" s="1"/>
  <c r="G5" i="5"/>
  <c r="E50" i="7"/>
  <c r="Y72" i="7"/>
  <c r="U59" i="7"/>
  <c r="O29" i="7"/>
  <c r="U50" i="7" s="1"/>
  <c r="O23" i="7"/>
  <c r="D31" i="7"/>
  <c r="D30" i="7"/>
  <c r="C29" i="7"/>
  <c r="D29" i="7"/>
  <c r="C31" i="7"/>
  <c r="C30" i="7"/>
  <c r="I72" i="7"/>
  <c r="I59" i="7"/>
  <c r="Q50" i="7" l="1"/>
  <c r="Q63" i="7"/>
  <c r="G63" i="7"/>
  <c r="G76" i="7"/>
  <c r="I50" i="7"/>
  <c r="U63" i="7"/>
  <c r="V57" i="7" s="1"/>
  <c r="G50" i="7"/>
  <c r="C63" i="7"/>
  <c r="E63" i="7" s="1"/>
  <c r="C76" i="7"/>
  <c r="E76" i="7" s="1"/>
  <c r="U42" i="7"/>
  <c r="S50" i="7"/>
  <c r="S63" i="7"/>
  <c r="O33" i="7"/>
  <c r="G46" i="7" l="1"/>
  <c r="I46" i="7" s="1"/>
  <c r="E72" i="7"/>
  <c r="G72" i="7" s="1"/>
  <c r="E59" i="7"/>
  <c r="G59" i="7" s="1"/>
  <c r="S59" i="7"/>
  <c r="S46" i="7"/>
  <c r="U76" i="7"/>
  <c r="V73" i="7" s="1"/>
  <c r="S76" i="7"/>
  <c r="Q76" i="7"/>
  <c r="S72" i="7" l="1"/>
  <c r="U71" i="7" l="1"/>
  <c r="U72" i="7"/>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<sst xmlns="http://schemas.openxmlformats.org/spreadsheetml/2006/main" count="203" uniqueCount="115">
  <si>
    <t>Notes:</t>
  </si>
  <si>
    <t>No</t>
  </si>
  <si>
    <t>Yes</t>
  </si>
  <si>
    <t>Employer portion of mandatory Benefits are included in all calculations</t>
  </si>
  <si>
    <t>Floor</t>
  </si>
  <si>
    <t>Step 1</t>
  </si>
  <si>
    <t>Ceiling</t>
  </si>
  <si>
    <t>Validation Options</t>
  </si>
  <si>
    <t>MERC's Mandatory Employer Costs</t>
  </si>
  <si>
    <t>WSIB</t>
  </si>
  <si>
    <t>HTAX</t>
  </si>
  <si>
    <t>CPP</t>
  </si>
  <si>
    <t>EI</t>
  </si>
  <si>
    <t>Subtotal Statutory Deductions</t>
  </si>
  <si>
    <t>Vacation Pay %</t>
  </si>
  <si>
    <t>Step 2</t>
  </si>
  <si>
    <t>Step 3</t>
  </si>
  <si>
    <t>Step 4</t>
  </si>
  <si>
    <t>Step 5</t>
  </si>
  <si>
    <t>Step 6</t>
  </si>
  <si>
    <t>Step 7</t>
  </si>
  <si>
    <t>Column#</t>
  </si>
  <si>
    <t>OR Vacation Pay 5+ years Cont.</t>
  </si>
  <si>
    <t>Employer portion of statutory deductions are included in all calculations.</t>
  </si>
  <si>
    <t>Life</t>
  </si>
  <si>
    <t>LTD</t>
  </si>
  <si>
    <t>Greenshield</t>
  </si>
  <si>
    <t>Pension</t>
  </si>
  <si>
    <t>Subtotal Group Benefits</t>
  </si>
  <si>
    <t>Canada Pension Plan (CPP)</t>
  </si>
  <si>
    <t>Employment Insurance (EI)</t>
  </si>
  <si>
    <t>Workplace Safety and Insurance Board (WSIB)</t>
  </si>
  <si>
    <t>Health Tax (HTAX)</t>
  </si>
  <si>
    <t>Vacation Pay</t>
  </si>
  <si>
    <t>Default 4%</t>
  </si>
  <si>
    <t>Switch to 6%</t>
  </si>
  <si>
    <t>STEP ON GRID</t>
  </si>
  <si>
    <t>Vacation Pay Calculated at:</t>
  </si>
  <si>
    <t>Costs included:</t>
  </si>
  <si>
    <t>Vacation Pay Cost Per Hour</t>
  </si>
  <si>
    <t>Stat Deductions Per Hour</t>
  </si>
  <si>
    <r>
      <rPr>
        <b/>
        <u/>
        <sz val="16"/>
        <color theme="1"/>
        <rFont val="Aptos Narrow"/>
        <family val="2"/>
        <scheme val="minor"/>
      </rPr>
      <t>TOTAL</t>
    </r>
    <r>
      <rPr>
        <b/>
        <sz val="16"/>
        <color theme="1"/>
        <rFont val="Aptos Narrow"/>
        <family val="2"/>
        <scheme val="minor"/>
      </rPr>
      <t xml:space="preserve"> AVAILABLE BUDGET</t>
    </r>
  </si>
  <si>
    <t>Length in Weeks</t>
  </si>
  <si>
    <r>
      <t>Appointment Start Date</t>
    </r>
    <r>
      <rPr>
        <sz val="16"/>
        <color theme="1"/>
        <rFont val="Aptos Narrow"/>
        <family val="2"/>
        <scheme val="minor"/>
      </rPr>
      <t xml:space="preserve">    </t>
    </r>
    <r>
      <rPr>
        <sz val="14"/>
        <color theme="1"/>
        <rFont val="Aptos Narrow"/>
        <family val="2"/>
        <scheme val="minor"/>
      </rPr>
      <t>(YYYY-MM-DD)</t>
    </r>
  </si>
  <si>
    <t xml:space="preserve">The statutory deduction rate used for calculations may change throughout the year due to rate changes in premiums. Human Resources will update as much as possible. Always use the version of this tool available online so that you are always using the most up to date version. </t>
  </si>
  <si>
    <r>
      <t xml:space="preserve">The numbers calculated below are </t>
    </r>
    <r>
      <rPr>
        <b/>
        <u/>
        <sz val="16"/>
        <color rgb="FFFF0000"/>
        <rFont val="Aptos Narrow"/>
        <family val="2"/>
        <scheme val="minor"/>
      </rPr>
      <t>estimates only</t>
    </r>
  </si>
  <si>
    <t xml:space="preserve">The Employment Standards Act (ESA) requires employees to receive vacation pay in addition to their gross wages. Currently, ESA requires a minimum of 4% or 6% depending on their length of employment, which is outlined to the left. </t>
  </si>
  <si>
    <t>The yellow cells are editable fields. You may adjust these to explore different outputs.</t>
  </si>
  <si>
    <t>Editable Fields look like this</t>
  </si>
  <si>
    <t>You have a fixed budget and want to estimate the number of hours of work the budget provides.</t>
  </si>
  <si>
    <t>Total Cost PER HOUR</t>
  </si>
  <si>
    <t># Hours of Work Per Week</t>
  </si>
  <si>
    <t>Maximum # Hours Available</t>
  </si>
  <si>
    <r>
      <t xml:space="preserve">Appointment End Date    </t>
    </r>
    <r>
      <rPr>
        <sz val="14"/>
        <color theme="1"/>
        <rFont val="Aptos Narrow"/>
        <family val="2"/>
        <scheme val="minor"/>
      </rPr>
      <t>(YYYY-MM-DD)</t>
    </r>
  </si>
  <si>
    <t>Is the appointment eligible for group benefits?</t>
  </si>
  <si>
    <t>Group Benefits</t>
  </si>
  <si>
    <t>Medical/Dental/Vision</t>
  </si>
  <si>
    <t>Basic Life Insurance</t>
  </si>
  <si>
    <t>Not applicable</t>
  </si>
  <si>
    <t>Total Cost of Appointment</t>
  </si>
  <si>
    <t>You have a desired or specific work period and want to see the total estimated cost to cover that period.</t>
  </si>
  <si>
    <t>You want to see how much it would cost to fund a 1 year contract under a specific RFP salary.</t>
  </si>
  <si>
    <t>Length of Appointment (Weeks)</t>
  </si>
  <si>
    <r>
      <t xml:space="preserve">Appointment Start Date
</t>
    </r>
    <r>
      <rPr>
        <sz val="16"/>
        <color theme="1"/>
        <rFont val="Aptos Narrow"/>
        <family val="2"/>
        <scheme val="minor"/>
      </rPr>
      <t>(YYYY-MM-DD)</t>
    </r>
  </si>
  <si>
    <r>
      <t xml:space="preserve">Appointment End Date
</t>
    </r>
    <r>
      <rPr>
        <sz val="16"/>
        <color theme="1"/>
        <rFont val="Aptos Narrow"/>
        <family val="2"/>
        <scheme val="minor"/>
      </rPr>
      <t>(YYYY-MM-DD)</t>
    </r>
  </si>
  <si>
    <t>Mandatory Employer Related Costs (MERCs) &amp; Group Benefit Costs</t>
  </si>
  <si>
    <t>Total additional costs to account for in addition to the employees gross salary</t>
  </si>
  <si>
    <t>Employee Group benefit enrollment is mandatory for all appointment 8 months or longer, unless otherwise prohibited by the funding source.</t>
  </si>
  <si>
    <t>Employees in a temporary position will be responsible for paying their portion of employment taxes and deductions (the Employee portion of  CPP, EI,  and Income Tax).  This will be deducted from their pay with details shown on their pay stub.</t>
  </si>
  <si>
    <t>Step 8</t>
  </si>
  <si>
    <t>Step 9</t>
  </si>
  <si>
    <t>Step 10</t>
  </si>
  <si>
    <t>Step 11</t>
  </si>
  <si>
    <t>Step 12</t>
  </si>
  <si>
    <t>Step 13</t>
  </si>
  <si>
    <t>TP 1</t>
  </si>
  <si>
    <t>TP 2</t>
  </si>
  <si>
    <t>TP 3</t>
  </si>
  <si>
    <t>TP 4</t>
  </si>
  <si>
    <t>TP 5</t>
  </si>
  <si>
    <t>TP BAND</t>
  </si>
  <si>
    <t>Corresponding TP Hourly Rate</t>
  </si>
  <si>
    <t>Stat Deductions</t>
  </si>
  <si>
    <t xml:space="preserve">You have a desired or specific work period for the appointment and want to use a fixed budget amount to determine how many hours of work per week you would be able to fund during that period. </t>
  </si>
  <si>
    <t>Using a fixed budget</t>
  </si>
  <si>
    <t>Using a fixed budget and desired work period</t>
  </si>
  <si>
    <t>Using SET weekly hours and desired work period</t>
  </si>
  <si>
    <r>
      <rPr>
        <b/>
        <u/>
        <sz val="16"/>
        <color theme="1"/>
        <rFont val="Aptos Narrow"/>
        <family val="2"/>
        <scheme val="minor"/>
      </rPr>
      <t>WEEKLY</t>
    </r>
    <r>
      <rPr>
        <b/>
        <sz val="16"/>
        <color theme="1"/>
        <rFont val="Aptos Narrow"/>
        <family val="2"/>
        <scheme val="minor"/>
      </rPr>
      <t xml:space="preserve"> Hours</t>
    </r>
  </si>
  <si>
    <t>Statuory Deductions</t>
  </si>
  <si>
    <t>Rates</t>
  </si>
  <si>
    <t>Breakdown of Costs</t>
  </si>
  <si>
    <t>Group benefits are mandatory for all full-time appointments 8 months, or more (unless exempt by the funding source</t>
  </si>
  <si>
    <t>→</t>
  </si>
  <si>
    <r>
      <t xml:space="preserve">Cost &amp; Budget Calculator Tool (ESTIMATOR): </t>
    </r>
    <r>
      <rPr>
        <sz val="36"/>
        <color theme="1"/>
        <rFont val="Aptos Narrow"/>
        <family val="2"/>
        <scheme val="minor"/>
      </rPr>
      <t>Part-time and Full-time Temporary Positions</t>
    </r>
  </si>
  <si>
    <t>You want to see if you can cover the cost of an appointment using a fixed budget and speicifc work period</t>
  </si>
  <si>
    <r>
      <t xml:space="preserve">This budget calculator is intended as a planning and exploration tool to help understand the </t>
    </r>
    <r>
      <rPr>
        <b/>
        <u/>
        <sz val="20"/>
        <color theme="1"/>
        <rFont val="Aptos Narrow"/>
        <family val="2"/>
        <scheme val="minor"/>
      </rPr>
      <t>potential</t>
    </r>
    <r>
      <rPr>
        <b/>
        <sz val="20"/>
        <color theme="1"/>
        <rFont val="Aptos Narrow"/>
        <family val="2"/>
        <scheme val="minor"/>
      </rPr>
      <t xml:space="preserve"> cost implications of different hiring scenarios. It allows users to model various appointment types, bands, steps, benefit costs and to see how changes to these inputs affect overall cost.</t>
    </r>
  </si>
  <si>
    <t>The calculator is flexible and may be used in the way that best supports your planning needs. The fields and scenarios can be adjusted as needed to explore different options.</t>
  </si>
  <si>
    <t>This symbol below will be to the right of a drop down selection</t>
  </si>
  <si>
    <r>
      <rPr>
        <b/>
        <u/>
        <sz val="18"/>
        <color rgb="FFFF0000"/>
        <rFont val="Aptos Narrow"/>
        <family val="2"/>
        <scheme val="minor"/>
      </rPr>
      <t>Note</t>
    </r>
    <r>
      <rPr>
        <b/>
        <sz val="18"/>
        <color rgb="FFFF0000"/>
        <rFont val="Aptos Narrow"/>
        <family val="2"/>
        <scheme val="minor"/>
      </rPr>
      <t>: Actual costs may vary depending on employment details. This tool is for budget planning purposes only, and all calculations are estimates, not final amounts.</t>
    </r>
  </si>
  <si>
    <t>Ensure you complete the MERCs/benefit chart FIRST before using the calculator charts.</t>
  </si>
  <si>
    <t>Employees in a full-time temporary position regularly work 35 hours per week (generally 7 hours per day, Monday through Friday, or averaging 35 hours per week over the duration of the appointment) and are paid using an annual salary rate on the semi-monthly pay schedule.</t>
  </si>
  <si>
    <t>Standard part-time hours for Temporary Positions under this policy shall regularly be less than thirty-five (35) hours per week.</t>
  </si>
  <si>
    <t>Corresponding TP ANNUAL Salary</t>
  </si>
  <si>
    <t>Using a Total Fixed Budget and Specific Work Period</t>
  </si>
  <si>
    <t xml:space="preserve">Using a Specific Work Period </t>
  </si>
  <si>
    <r>
      <rPr>
        <sz val="20"/>
        <color theme="1"/>
        <rFont val="Aptos Slab SemiBold"/>
        <family val="2"/>
      </rPr>
      <t xml:space="preserve">Estimate Total Cost for </t>
    </r>
    <r>
      <rPr>
        <u/>
        <sz val="20"/>
        <color theme="1"/>
        <rFont val="Aptos Slab SemiBold"/>
        <family val="2"/>
      </rPr>
      <t>1 Year</t>
    </r>
  </si>
  <si>
    <t>Stat Deductions  Total Cost</t>
  </si>
  <si>
    <t>Vacation Pay  Total Cost</t>
  </si>
  <si>
    <t>Group Benefits Total Cost</t>
  </si>
  <si>
    <r>
      <t xml:space="preserve">Calculators for Part-time </t>
    </r>
    <r>
      <rPr>
        <b/>
        <sz val="24"/>
        <color rgb="FFFF0000"/>
        <rFont val="Aptos Narrow"/>
        <family val="2"/>
        <scheme val="minor"/>
      </rPr>
      <t>(less than 35 hours per week)</t>
    </r>
  </si>
  <si>
    <r>
      <t xml:space="preserve">Calculators for full-time </t>
    </r>
    <r>
      <rPr>
        <b/>
        <sz val="24"/>
        <color rgb="FFFF0000"/>
        <rFont val="Aptos Narrow"/>
        <family val="2"/>
        <scheme val="minor"/>
      </rPr>
      <t>(35 hours per week)</t>
    </r>
  </si>
  <si>
    <t>Temporary Positions Salary Grid</t>
  </si>
  <si>
    <t>Hourly</t>
  </si>
  <si>
    <t>TP 0</t>
  </si>
  <si>
    <t>Annual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</si>
</sst>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yyyy\-mm\-dd;@"/>
  </numFmts>
  <fonts count="63" x14ac:knownFonts="1">
    <font>
      <sz val="11"/>
      <color theme="1"/>
      <name val="Aptos Narrow"/>
      <family val="2"/>
      <scheme val="minor"/>
    </font>
    <font>
      <sz val="11"/>
      <color theme="1"/>
      <name val="Aptos Narrow"/>
      <family val="2"/>
      <scheme val="minor"/>
    </font>
    <font>
      <b/>
      <sz val="11"/>
      <color theme="1"/>
      <name val="Aptos Narrow"/>
      <family val="2"/>
      <scheme val="minor"/>
    </font>
    <font>
      <b/>
      <u/>
      <sz val="11"/>
      <color theme="1"/>
      <name val="Aptos Narrow"/>
      <family val="2"/>
      <scheme val="minor"/>
    </font>
    <font>
      <b/>
      <sz val="16"/>
      <color theme="1"/>
      <name val="Aptos Narrow"/>
      <family val="2"/>
      <scheme val="minor"/>
    </font>
    <font>
      <sz val="8"/>
      <name val="Aptos Narrow"/>
      <family val="2"/>
      <scheme val="minor"/>
    </font>
    <font>
      <sz val="10"/>
      <color theme="1"/>
      <name val="Arial"/>
      <family val="2"/>
    </font>
    <font>
      <b/>
      <sz val="10"/>
      <color theme="1"/>
      <name val="Arial"/>
      <family val="2"/>
    </font>
    <font>
      <sz val="12"/>
      <color theme="1"/>
      <name val="Aptos Narrow"/>
      <family val="2"/>
      <scheme val="minor"/>
    </font>
    <font>
      <b/>
      <sz val="14"/>
      <color rgb="FF0000FF"/>
      <name val="Aptos Narrow"/>
      <family val="2"/>
      <scheme val="minor"/>
    </font>
    <font>
      <sz val="14"/>
      <color theme="1"/>
      <name val="Aptos Narrow"/>
      <family val="2"/>
      <scheme val="minor"/>
    </font>
    <font>
      <sz val="16"/>
      <color theme="1"/>
      <name val="Aptos Narrow"/>
      <family val="2"/>
      <scheme val="minor"/>
    </font>
    <font>
      <b/>
      <sz val="18"/>
      <color theme="1"/>
      <name val="Aptos Narrow"/>
      <family val="2"/>
      <scheme val="minor"/>
    </font>
    <font>
      <sz val="18"/>
      <color theme="1"/>
      <name val="Aptos Narrow"/>
      <family val="2"/>
      <scheme val="minor"/>
    </font>
    <font>
      <b/>
      <sz val="14"/>
      <color theme="1"/>
      <name val="Aptos Narrow"/>
      <family val="2"/>
      <scheme val="minor"/>
    </font>
    <font>
      <b/>
      <u/>
      <sz val="14"/>
      <color theme="1"/>
      <name val="Aptos Narrow"/>
      <family val="2"/>
      <scheme val="minor"/>
    </font>
    <font>
      <b/>
      <u/>
      <sz val="16"/>
      <color theme="1"/>
      <name val="Aptos Narrow"/>
      <family val="2"/>
      <scheme val="minor"/>
    </font>
    <font>
      <b/>
      <sz val="22"/>
      <color theme="0"/>
      <name val="Aptos Narrow"/>
      <family val="2"/>
      <scheme val="minor"/>
    </font>
    <font>
      <i/>
      <sz val="14"/>
      <color theme="1"/>
      <name val="Aptos Narrow"/>
      <family val="2"/>
      <scheme val="minor"/>
    </font>
    <font>
      <i/>
      <sz val="16"/>
      <color theme="1"/>
      <name val="Aptos Narrow"/>
      <family val="2"/>
      <scheme val="minor"/>
    </font>
    <font>
      <b/>
      <i/>
      <sz val="16"/>
      <color theme="1"/>
      <name val="Aptos Narrow"/>
      <family val="2"/>
      <scheme val="minor"/>
    </font>
    <font>
      <b/>
      <u/>
      <sz val="18"/>
      <color theme="1"/>
      <name val="Aptos Narrow"/>
      <family val="2"/>
      <scheme val="minor"/>
    </font>
    <font>
      <b/>
      <u/>
      <sz val="16"/>
      <color rgb="FFFF0000"/>
      <name val="Aptos Narrow"/>
      <family val="2"/>
      <scheme val="minor"/>
    </font>
    <font>
      <i/>
      <sz val="18"/>
      <color theme="1"/>
      <name val="Aptos Narrow"/>
      <family val="2"/>
      <scheme val="minor"/>
    </font>
    <font>
      <b/>
      <sz val="20"/>
      <color rgb="FFFF0000"/>
      <name val="Aptos Narrow"/>
      <family val="2"/>
      <scheme val="minor"/>
    </font>
    <font>
      <b/>
      <sz val="22"/>
      <color theme="1"/>
      <name val="Aptos Slab Black"/>
      <family val="2"/>
    </font>
    <font>
      <sz val="22"/>
      <color theme="1"/>
      <name val="Aptos Slab SemiBold"/>
      <family val="2"/>
    </font>
    <font>
      <b/>
      <sz val="22"/>
      <color theme="1"/>
      <name val="Aptos Slab SemiBold"/>
      <family val="2"/>
    </font>
    <font>
      <b/>
      <sz val="18"/>
      <color rgb="FFFF0000"/>
      <name val="Aptos Narrow"/>
      <family val="2"/>
      <scheme val="minor"/>
    </font>
    <font>
      <b/>
      <sz val="24"/>
      <color theme="0"/>
      <name val="Aptos Narrow"/>
      <family val="2"/>
      <scheme val="minor"/>
    </font>
    <font>
      <sz val="20"/>
      <color theme="1"/>
      <name val="Aptos Narrow"/>
      <family val="2"/>
      <scheme val="minor"/>
    </font>
    <font>
      <b/>
      <sz val="20"/>
      <color theme="1"/>
      <name val="Aptos Slab Black"/>
      <family val="2"/>
    </font>
    <font>
      <sz val="20"/>
      <color theme="1"/>
      <name val="Aptos Slab SemiBold"/>
      <family val="2"/>
    </font>
    <font>
      <u/>
      <sz val="20"/>
      <color theme="1"/>
      <name val="Aptos Slab SemiBold"/>
      <family val="2"/>
    </font>
    <font>
      <b/>
      <sz val="16"/>
      <name val="Aptos Narrow"/>
      <family val="2"/>
      <scheme val="minor"/>
    </font>
    <font>
      <sz val="16"/>
      <name val="Aptos Narrow"/>
      <family val="2"/>
      <scheme val="minor"/>
    </font>
    <font>
      <b/>
      <sz val="16"/>
      <color rgb="FF0000FF"/>
      <name val="Aptos Narrow"/>
      <family val="2"/>
      <scheme val="minor"/>
    </font>
    <font>
      <b/>
      <sz val="20"/>
      <color theme="1"/>
      <name val="Aptos Narrow"/>
      <family val="2"/>
      <scheme val="minor"/>
    </font>
    <font>
      <b/>
      <u/>
      <sz val="20"/>
      <color theme="1"/>
      <name val="Aptos Narrow"/>
      <family val="2"/>
      <scheme val="minor"/>
    </font>
    <font>
      <sz val="18"/>
      <color rgb="FFFF0000"/>
      <name val="Aptos Narrow"/>
      <family val="2"/>
      <scheme val="minor"/>
    </font>
    <font>
      <b/>
      <sz val="16"/>
      <color rgb="FFFF0000"/>
      <name val="Aptos Narrow"/>
      <family val="2"/>
      <scheme val="minor"/>
    </font>
    <font>
      <b/>
      <sz val="20"/>
      <color theme="0"/>
      <name val="Aptos Narrow"/>
      <family val="2"/>
      <scheme val="minor"/>
    </font>
    <font>
      <b/>
      <u/>
      <sz val="36"/>
      <color theme="1"/>
      <name val="Aptos Narrow"/>
      <family val="2"/>
      <scheme val="minor"/>
    </font>
    <font>
      <b/>
      <sz val="16"/>
      <color theme="0"/>
      <name val="Aptos Narrow"/>
      <family val="2"/>
      <scheme val="minor"/>
    </font>
    <font>
      <b/>
      <sz val="26"/>
      <color theme="6" tint="0.59999389629810485"/>
      <name val="Aptos Narrow"/>
      <family val="2"/>
      <scheme val="minor"/>
    </font>
    <font>
      <b/>
      <sz val="13"/>
      <color rgb="FFFF0000"/>
      <name val="Aptos Narrow"/>
      <family val="2"/>
      <scheme val="minor"/>
    </font>
    <font>
      <sz val="22"/>
      <color theme="1"/>
      <name val="Aptos Narrow"/>
      <family val="2"/>
    </font>
    <font>
      <b/>
      <sz val="36"/>
      <color theme="1"/>
      <name val="Aptos Narrow"/>
      <family val="2"/>
      <scheme val="minor"/>
    </font>
    <font>
      <sz val="36"/>
      <color theme="1"/>
      <name val="Aptos Narrow"/>
      <family val="2"/>
      <scheme val="minor"/>
    </font>
    <font>
      <b/>
      <i/>
      <sz val="16"/>
      <color rgb="FFFF0000"/>
      <name val="Aptos Narrow"/>
      <family val="2"/>
      <scheme val="minor"/>
    </font>
    <font>
      <b/>
      <i/>
      <sz val="15.5"/>
      <color rgb="FFFF0000"/>
      <name val="Aptos Narrow"/>
      <family val="2"/>
      <scheme val="minor"/>
    </font>
    <font>
      <b/>
      <u/>
      <sz val="18"/>
      <color rgb="FFFF0000"/>
      <name val="Aptos Narrow"/>
      <family val="2"/>
      <scheme val="minor"/>
    </font>
    <font>
      <b/>
      <i/>
      <sz val="13.5"/>
      <color theme="1"/>
      <name val="Aptos Narrow"/>
      <family val="2"/>
      <scheme val="minor"/>
    </font>
    <font>
      <sz val="72"/>
      <color theme="1"/>
      <name val="Aptos Narrow"/>
      <family val="2"/>
      <scheme val="minor"/>
    </font>
    <font>
      <b/>
      <sz val="24"/>
      <color rgb="FFFF0000"/>
      <name val="Aptos Narrow"/>
      <family val="2"/>
      <scheme val="minor"/>
    </font>
    <font>
      <b/>
      <sz val="19"/>
      <color rgb="FFFF0000"/>
      <name val="Aptos Narrow"/>
      <family val="2"/>
      <scheme val="minor"/>
    </font>
    <font>
      <b/>
      <sz val="11"/>
      <color theme="1"/>
      <name val="Arial"/>
    </font>
    <font>
      <sz val="11"/>
      <name val="Calibri"/>
    </font>
    <font>
      <sz val="11"/>
      <color theme="1"/>
      <name val="Aptos Narrow"/>
    </font>
    <font>
      <sz val="11"/>
      <color theme="1"/>
      <name val="Arial"/>
      <family val="2"/>
    </font>
    <font>
      <sz val="11"/>
      <color theme="1"/>
      <name val="Arial"/>
    </font>
    <font>
      <b/>
      <i/>
      <sz val="18"/>
      <color theme="1"/>
      <name val="Aptos Narrow"/>
      <family val="2"/>
      <scheme val="minor"/>
    </font>
    <font>
      <b/>
      <sz val="18"/>
      <name val="Aptos Narrow"/>
      <family val="2"/>
      <scheme val="minor"/>
    </font>
  </fonts>
  <fills count="30">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rgb="FFFEF798"/>
        <bgColor indexed="64"/>
      </patternFill>
    </fill>
    <fill>
      <patternFill patternType="solid">
        <fgColor theme="1"/>
        <bgColor indexed="64"/>
      </patternFill>
    </fill>
    <fill>
      <patternFill patternType="solid">
        <fgColor theme="3" tint="0.749992370372631"/>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2" tint="-0.89999084444715716"/>
        <bgColor indexed="64"/>
      </patternFill>
    </fill>
    <fill>
      <patternFill patternType="solid">
        <fgColor rgb="FFFED6D6"/>
        <bgColor indexed="64"/>
      </patternFill>
    </fill>
    <fill>
      <patternFill patternType="solid">
        <fgColor rgb="FFFFEAC1"/>
        <bgColor indexed="64"/>
      </patternFill>
    </fill>
    <fill>
      <patternFill patternType="solid">
        <fgColor theme="6" tint="0.79998168889431442"/>
        <bgColor indexed="64"/>
      </patternFill>
    </fill>
    <fill>
      <patternFill patternType="solid">
        <fgColor rgb="FFB4A7D6"/>
        <bgColor rgb="FFB4A7D6"/>
      </patternFill>
    </fill>
    <fill>
      <patternFill patternType="solid">
        <fgColor rgb="FFEAD1DC"/>
        <bgColor rgb="FFEAD1DC"/>
      </patternFill>
    </fill>
    <fill>
      <patternFill patternType="solid">
        <fgColor rgb="FFD5FAFF"/>
        <bgColor indexed="64"/>
      </patternFill>
    </fill>
    <fill>
      <patternFill patternType="solid">
        <fgColor theme="5" tint="0.79998168889431442"/>
        <bgColor indexed="64"/>
      </patternFill>
    </fill>
    <fill>
      <patternFill patternType="solid">
        <fgColor rgb="FFFEF0FD"/>
        <bgColor indexed="64"/>
      </patternFill>
    </fill>
    <fill>
      <patternFill patternType="solid">
        <fgColor rgb="FFECFCEA"/>
        <bgColor indexed="64"/>
      </patternFill>
    </fill>
    <fill>
      <patternFill patternType="solid">
        <fgColor rgb="FFF3E9E9"/>
        <bgColor indexed="64"/>
      </patternFill>
    </fill>
    <fill>
      <patternFill patternType="solid">
        <fgColor rgb="FF92D050"/>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3" tint="0.499984740745262"/>
        <bgColor indexed="64"/>
      </patternFill>
    </fill>
    <fill>
      <patternFill patternType="solid">
        <fgColor theme="8" tint="0.39997558519241921"/>
        <bgColor indexed="64"/>
      </patternFill>
    </fill>
  </fills>
  <borders count="6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DashDotDot">
        <color rgb="FFFF0000"/>
      </left>
      <right style="mediumDashDotDot">
        <color rgb="FFFF0000"/>
      </right>
      <top style="mediumDashDotDot">
        <color rgb="FFFF0000"/>
      </top>
      <bottom style="mediumDashDotDot">
        <color rgb="FFFF0000"/>
      </bottom>
      <diagonal/>
    </border>
    <border>
      <left style="mediumDashDotDot">
        <color rgb="FFFF0000"/>
      </left>
      <right/>
      <top style="mediumDashDotDot">
        <color rgb="FFFF0000"/>
      </top>
      <bottom/>
      <diagonal/>
    </border>
    <border>
      <left/>
      <right style="mediumDashDotDot">
        <color rgb="FFFF0000"/>
      </right>
      <top style="mediumDashDotDot">
        <color rgb="FFFF0000"/>
      </top>
      <bottom/>
      <diagonal/>
    </border>
    <border>
      <left style="mediumDashDotDot">
        <color rgb="FFFF0000"/>
      </left>
      <right/>
      <top/>
      <bottom style="mediumDashDotDot">
        <color rgb="FFFF0000"/>
      </bottom>
      <diagonal/>
    </border>
    <border>
      <left/>
      <right style="mediumDashDotDot">
        <color rgb="FFFF0000"/>
      </right>
      <top/>
      <bottom style="mediumDashDotDot">
        <color rgb="FFFF0000"/>
      </bottom>
      <diagonal/>
    </border>
    <border>
      <left style="mediumDashDotDot">
        <color rgb="FFFF0000"/>
      </left>
      <right style="medium">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DashDotDot">
        <color rgb="FFFF0000"/>
      </left>
      <right style="medium">
        <color indexed="64"/>
      </right>
      <top style="medium">
        <color indexed="64"/>
      </top>
      <bottom/>
      <diagonal/>
    </border>
    <border>
      <left/>
      <right style="thin">
        <color indexed="64"/>
      </right>
      <top/>
      <bottom/>
      <diagonal/>
    </border>
    <border>
      <left/>
      <right/>
      <top style="mediumDashDotDot">
        <color rgb="FFFF0000"/>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indexed="64"/>
      </left>
      <right style="medium">
        <color indexed="64"/>
      </right>
      <top style="medium">
        <color indexed="64"/>
      </top>
      <bottom style="thin">
        <color theme="1"/>
      </bottom>
      <diagonal/>
    </border>
    <border>
      <left style="medium">
        <color indexed="64"/>
      </left>
      <right/>
      <top style="medium">
        <color indexed="64"/>
      </top>
      <bottom style="thin">
        <color theme="1"/>
      </bottom>
      <diagonal/>
    </border>
    <border>
      <left/>
      <right/>
      <top style="medium">
        <color indexed="64"/>
      </top>
      <bottom style="thin">
        <color theme="1"/>
      </bottom>
      <diagonal/>
    </border>
    <border>
      <left/>
      <right style="medium">
        <color indexed="64"/>
      </right>
      <top style="medium">
        <color indexed="64"/>
      </top>
      <bottom style="thin">
        <color theme="1"/>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ck">
        <color rgb="FFFF0000"/>
      </left>
      <right/>
      <top/>
      <bottom/>
      <diagonal/>
    </border>
    <border>
      <left/>
      <right style="thick">
        <color rgb="FFFF0000"/>
      </right>
      <top/>
      <bottom/>
      <diagonal/>
    </border>
    <border>
      <left style="medium">
        <color rgb="FF00B050"/>
      </left>
      <right/>
      <top style="medium">
        <color rgb="FF00B050"/>
      </top>
      <bottom/>
      <diagonal/>
    </border>
    <border>
      <left/>
      <right/>
      <top style="medium">
        <color rgb="FF00B050"/>
      </top>
      <bottom/>
      <diagonal/>
    </border>
    <border>
      <left/>
      <right style="medium">
        <color rgb="FF00B050"/>
      </right>
      <top style="medium">
        <color rgb="FF00B050"/>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style="medium">
        <color rgb="FF00B050"/>
      </left>
      <right/>
      <top/>
      <bottom/>
      <diagonal/>
    </border>
    <border>
      <left/>
      <right style="medium">
        <color rgb="FF00B050"/>
      </right>
      <top/>
      <bottom/>
      <diagonal/>
    </border>
    <border>
      <left style="mediumDashDotDot">
        <color rgb="FFFF0000"/>
      </left>
      <right style="thick">
        <color rgb="FFFF0000"/>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97">
    <xf numFmtId="0" fontId="0" fillId="0" borderId="0" xfId="0"/>
    <xf numFmtId="0" fontId="0" fillId="2" borderId="0" xfId="0" applyFill="1"/>
    <xf numFmtId="0" fontId="7" fillId="0" borderId="0" xfId="0" applyFont="1" applyAlignment="1">
      <alignment horizontal="center" vertical="center" wrapText="1"/>
    </xf>
    <xf numFmtId="8" fontId="6" fillId="0" borderId="0" xfId="0" applyNumberFormat="1" applyFont="1" applyAlignment="1">
      <alignment horizontal="center" vertical="center" wrapText="1"/>
    </xf>
    <xf numFmtId="0" fontId="2" fillId="2" borderId="0" xfId="0" applyFont="1" applyFill="1"/>
    <xf numFmtId="0" fontId="2" fillId="3" borderId="0" xfId="0" applyFont="1" applyFill="1"/>
    <xf numFmtId="0" fontId="0" fillId="6" borderId="0" xfId="0" applyFill="1"/>
    <xf numFmtId="0" fontId="0" fillId="6" borderId="12" xfId="0" applyFill="1" applyBorder="1"/>
    <xf numFmtId="9" fontId="0" fillId="6" borderId="0" xfId="0" applyNumberFormat="1" applyFill="1"/>
    <xf numFmtId="0" fontId="0" fillId="6" borderId="15" xfId="0" applyFill="1" applyBorder="1"/>
    <xf numFmtId="9" fontId="0" fillId="6" borderId="15" xfId="0" applyNumberFormat="1" applyFill="1" applyBorder="1"/>
    <xf numFmtId="0" fontId="2" fillId="0" borderId="0" xfId="0" applyFont="1" applyAlignment="1">
      <alignment vertical="center"/>
    </xf>
    <xf numFmtId="0" fontId="0" fillId="0" borderId="4"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10" fillId="0" borderId="0" xfId="0" applyFont="1" applyAlignment="1">
      <alignment vertical="center" wrapText="1"/>
    </xf>
    <xf numFmtId="0" fontId="0" fillId="0" borderId="0" xfId="0" applyAlignment="1">
      <alignment vertical="center"/>
    </xf>
    <xf numFmtId="0" fontId="14" fillId="0" borderId="0" xfId="0" applyFont="1" applyAlignment="1">
      <alignment vertical="center"/>
    </xf>
    <xf numFmtId="0" fontId="10" fillId="0" borderId="0" xfId="0" quotePrefix="1" applyFont="1" applyAlignment="1">
      <alignment vertical="center" wrapText="1"/>
    </xf>
    <xf numFmtId="0" fontId="12" fillId="0" borderId="0" xfId="0" applyFont="1" applyAlignment="1">
      <alignment vertical="center"/>
    </xf>
    <xf numFmtId="0" fontId="3" fillId="0" borderId="0" xfId="0" applyFont="1" applyAlignment="1">
      <alignment vertical="center"/>
    </xf>
    <xf numFmtId="0" fontId="15"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10" fontId="0" fillId="0" borderId="0" xfId="2" applyNumberFormat="1" applyFont="1" applyFill="1" applyBorder="1" applyAlignment="1" applyProtection="1">
      <alignment vertical="center"/>
    </xf>
    <xf numFmtId="0" fontId="0" fillId="0" borderId="5" xfId="0" applyBorder="1" applyAlignment="1">
      <alignment vertical="center"/>
    </xf>
    <xf numFmtId="164" fontId="0" fillId="0" borderId="0" xfId="0" applyNumberFormat="1"/>
    <xf numFmtId="164" fontId="0" fillId="0" borderId="0" xfId="0" applyNumberFormat="1" applyAlignment="1">
      <alignment horizontal="left"/>
    </xf>
    <xf numFmtId="0" fontId="6" fillId="0" borderId="21" xfId="0" applyFont="1" applyBorder="1" applyAlignment="1">
      <alignment horizontal="center"/>
    </xf>
    <xf numFmtId="0" fontId="6" fillId="0" borderId="0" xfId="0" applyFont="1" applyAlignment="1">
      <alignment horizontal="center"/>
    </xf>
    <xf numFmtId="0" fontId="31" fillId="0" borderId="0" xfId="0" applyFont="1" applyAlignment="1">
      <alignment vertical="center"/>
    </xf>
    <xf numFmtId="0" fontId="0" fillId="0" borderId="0" xfId="0" applyAlignment="1">
      <alignment horizontal="left" vertical="center"/>
    </xf>
    <xf numFmtId="0" fontId="41" fillId="13" borderId="16" xfId="0" applyFont="1" applyFill="1" applyBorder="1" applyAlignment="1">
      <alignment horizontal="center" vertical="center"/>
    </xf>
    <xf numFmtId="0" fontId="46" fillId="5" borderId="4" xfId="0" applyFont="1" applyFill="1" applyBorder="1" applyAlignment="1">
      <alignment horizontal="right" vertical="center"/>
    </xf>
    <xf numFmtId="0" fontId="47" fillId="11" borderId="0" xfId="0" applyFont="1" applyFill="1" applyAlignment="1">
      <alignment vertical="center"/>
    </xf>
    <xf numFmtId="0" fontId="42" fillId="11" borderId="0" xfId="0" applyFont="1" applyFill="1" applyAlignment="1">
      <alignment vertical="center"/>
    </xf>
    <xf numFmtId="0" fontId="37" fillId="0" borderId="0" xfId="0" applyFont="1" applyAlignment="1">
      <alignment vertical="top" wrapText="1"/>
    </xf>
    <xf numFmtId="0" fontId="17" fillId="0" borderId="4" xfId="0" applyFont="1" applyBorder="1" applyAlignment="1">
      <alignment horizontal="left" vertical="center"/>
    </xf>
    <xf numFmtId="0" fontId="17" fillId="0" borderId="0" xfId="0" applyFont="1" applyAlignment="1">
      <alignment horizontal="left" vertical="center"/>
    </xf>
    <xf numFmtId="0" fontId="8" fillId="0" borderId="4" xfId="0" applyFont="1" applyBorder="1" applyAlignment="1">
      <alignment horizontal="left" vertical="center"/>
    </xf>
    <xf numFmtId="0" fontId="14" fillId="0" borderId="0" xfId="0" applyFont="1" applyAlignment="1">
      <alignment horizontal="center" vertical="center" wrapText="1"/>
    </xf>
    <xf numFmtId="0" fontId="8" fillId="0" borderId="0" xfId="0" applyFont="1" applyAlignment="1">
      <alignment vertical="center"/>
    </xf>
    <xf numFmtId="0" fontId="14" fillId="0" borderId="4" xfId="0" applyFont="1" applyBorder="1" applyAlignment="1">
      <alignment horizontal="left" vertical="center"/>
    </xf>
    <xf numFmtId="0" fontId="2" fillId="0" borderId="4" xfId="0" applyFont="1" applyBorder="1" applyAlignment="1">
      <alignment vertical="center"/>
    </xf>
    <xf numFmtId="0" fontId="14" fillId="0" borderId="7" xfId="0" applyFont="1" applyBorder="1" applyAlignment="1">
      <alignment horizontal="left" vertical="center"/>
    </xf>
    <xf numFmtId="0" fontId="17" fillId="0" borderId="5" xfId="0" applyFont="1" applyBorder="1" applyAlignment="1">
      <alignment vertical="center"/>
    </xf>
    <xf numFmtId="0" fontId="3" fillId="0" borderId="5" xfId="0" applyFont="1" applyBorder="1" applyAlignment="1">
      <alignment vertical="center"/>
    </xf>
    <xf numFmtId="0" fontId="0" fillId="0" borderId="8" xfId="0" applyBorder="1" applyAlignment="1">
      <alignment vertical="center"/>
    </xf>
    <xf numFmtId="0" fontId="17" fillId="0" borderId="0" xfId="0" applyFont="1" applyAlignment="1">
      <alignment vertical="center"/>
    </xf>
    <xf numFmtId="0" fontId="21" fillId="0" borderId="0" xfId="0" applyFont="1" applyAlignment="1">
      <alignment vertical="center"/>
    </xf>
    <xf numFmtId="0" fontId="16" fillId="0" borderId="0" xfId="0" applyFont="1" applyAlignment="1">
      <alignment horizontal="center" vertical="center"/>
    </xf>
    <xf numFmtId="10" fontId="4" fillId="0" borderId="0" xfId="0" applyNumberFormat="1" applyFont="1" applyAlignment="1">
      <alignment vertical="center"/>
    </xf>
    <xf numFmtId="0" fontId="8" fillId="0" borderId="0" xfId="0" applyFont="1" applyAlignment="1">
      <alignment vertical="center" wrapText="1"/>
    </xf>
    <xf numFmtId="9" fontId="13" fillId="0" borderId="0" xfId="0" applyNumberFormat="1" applyFont="1" applyAlignment="1">
      <alignment vertical="center"/>
    </xf>
    <xf numFmtId="0" fontId="19" fillId="0" borderId="7" xfId="0" applyFont="1" applyBorder="1" applyAlignment="1">
      <alignment vertical="center" wrapText="1"/>
    </xf>
    <xf numFmtId="0" fontId="0" fillId="4" borderId="0" xfId="0" applyFill="1" applyAlignment="1">
      <alignment vertical="center"/>
    </xf>
    <xf numFmtId="0" fontId="39" fillId="4" borderId="0" xfId="0" applyFont="1" applyFill="1" applyAlignment="1">
      <alignment vertical="center"/>
    </xf>
    <xf numFmtId="0" fontId="10" fillId="4" borderId="0" xfId="0" applyFont="1" applyFill="1" applyAlignment="1">
      <alignment vertical="center" wrapText="1"/>
    </xf>
    <xf numFmtId="0" fontId="29" fillId="9" borderId="0" xfId="0" applyFont="1" applyFill="1" applyAlignment="1">
      <alignment vertical="center"/>
    </xf>
    <xf numFmtId="0" fontId="0" fillId="9" borderId="0" xfId="0" applyFill="1" applyAlignment="1">
      <alignment vertical="center"/>
    </xf>
    <xf numFmtId="0" fontId="58" fillId="0" borderId="43" xfId="0" applyFont="1" applyBorder="1" applyAlignment="1">
      <alignment wrapText="1"/>
    </xf>
    <xf numFmtId="0" fontId="56" fillId="0" borderId="43" xfId="0" applyFont="1" applyBorder="1" applyAlignment="1">
      <alignment horizontal="center" wrapText="1"/>
    </xf>
    <xf numFmtId="4" fontId="59" fillId="0" borderId="43" xfId="0" applyNumberFormat="1" applyFont="1" applyBorder="1" applyAlignment="1">
      <alignment horizontal="right"/>
    </xf>
    <xf numFmtId="4" fontId="59" fillId="0" borderId="43" xfId="0" applyNumberFormat="1" applyFont="1" applyBorder="1" applyAlignment="1">
      <alignment horizontal="right" wrapText="1"/>
    </xf>
    <xf numFmtId="0" fontId="56" fillId="0" borderId="44" xfId="0" applyFont="1" applyBorder="1" applyAlignment="1">
      <alignment horizontal="center" wrapText="1"/>
    </xf>
    <xf numFmtId="4" fontId="60" fillId="0" borderId="44" xfId="0" applyNumberFormat="1" applyFont="1" applyBorder="1" applyAlignment="1">
      <alignment horizontal="right" wrapText="1"/>
    </xf>
    <xf numFmtId="0" fontId="56" fillId="0" borderId="45" xfId="0" applyFont="1" applyBorder="1" applyAlignment="1">
      <alignment horizontal="center" wrapText="1"/>
    </xf>
    <xf numFmtId="0" fontId="55" fillId="0" borderId="0" xfId="0" applyFont="1" applyAlignment="1">
      <alignment vertical="center" wrapText="1"/>
    </xf>
    <xf numFmtId="0" fontId="37" fillId="0" borderId="0" xfId="0" applyFont="1" applyAlignment="1">
      <alignment horizontal="center" vertical="top" wrapText="1"/>
    </xf>
    <xf numFmtId="0" fontId="37" fillId="0" borderId="0" xfId="0" applyFont="1" applyAlignment="1">
      <alignment vertical="center" wrapText="1"/>
    </xf>
    <xf numFmtId="0" fontId="24" fillId="0" borderId="0" xfId="0" applyFont="1" applyAlignment="1">
      <alignment vertical="center" wrapText="1"/>
    </xf>
    <xf numFmtId="0" fontId="0" fillId="0" borderId="0" xfId="0" quotePrefix="1"/>
    <xf numFmtId="0" fontId="11" fillId="0" borderId="0" xfId="0" quotePrefix="1" applyFont="1" applyAlignment="1">
      <alignment vertical="center" wrapText="1"/>
    </xf>
    <xf numFmtId="0" fontId="21" fillId="10" borderId="33" xfId="0" applyFont="1" applyFill="1" applyBorder="1" applyAlignment="1">
      <alignment vertical="center"/>
    </xf>
    <xf numFmtId="0" fontId="15" fillId="10" borderId="34" xfId="0" applyFont="1" applyFill="1" applyBorder="1" applyAlignment="1">
      <alignment vertical="center"/>
    </xf>
    <xf numFmtId="0" fontId="15" fillId="10" borderId="35" xfId="0" applyFont="1" applyFill="1" applyBorder="1" applyAlignment="1">
      <alignment vertical="center"/>
    </xf>
    <xf numFmtId="0" fontId="11" fillId="7" borderId="9" xfId="0" quotePrefix="1" applyFont="1" applyFill="1" applyBorder="1" applyAlignment="1">
      <alignment horizontal="left" vertical="center"/>
    </xf>
    <xf numFmtId="0" fontId="15" fillId="7" borderId="10" xfId="0" applyFont="1" applyFill="1" applyBorder="1" applyAlignment="1">
      <alignment vertical="center"/>
    </xf>
    <xf numFmtId="0" fontId="15" fillId="7" borderId="11" xfId="0" applyFont="1" applyFill="1" applyBorder="1" applyAlignment="1">
      <alignment vertical="center"/>
    </xf>
    <xf numFmtId="0" fontId="35" fillId="7" borderId="9" xfId="0" quotePrefix="1" applyFont="1" applyFill="1" applyBorder="1" applyAlignment="1">
      <alignment horizontal="left" vertical="center"/>
    </xf>
    <xf numFmtId="0" fontId="35" fillId="7" borderId="10" xfId="0" quotePrefix="1" applyFont="1" applyFill="1" applyBorder="1" applyAlignment="1">
      <alignment horizontal="left" vertical="center"/>
    </xf>
    <xf numFmtId="0" fontId="35" fillId="7" borderId="11" xfId="0" quotePrefix="1" applyFont="1" applyFill="1" applyBorder="1" applyAlignment="1">
      <alignment horizontal="left" vertical="center"/>
    </xf>
    <xf numFmtId="0" fontId="0" fillId="6" borderId="47" xfId="0" applyFill="1" applyBorder="1" applyAlignment="1">
      <alignment vertical="center"/>
    </xf>
    <xf numFmtId="0" fontId="0" fillId="6" borderId="48" xfId="0" applyFill="1" applyBorder="1" applyAlignment="1">
      <alignment vertical="center"/>
    </xf>
    <xf numFmtId="0" fontId="18" fillId="6" borderId="53" xfId="0" applyFont="1" applyFill="1" applyBorder="1" applyAlignment="1">
      <alignment vertical="center" wrapText="1"/>
    </xf>
    <xf numFmtId="0" fontId="0" fillId="6" borderId="0" xfId="0" applyFill="1" applyAlignment="1">
      <alignment vertical="center"/>
    </xf>
    <xf numFmtId="0" fontId="0" fillId="6" borderId="53" xfId="0" applyFill="1" applyBorder="1" applyAlignment="1">
      <alignment vertical="center"/>
    </xf>
    <xf numFmtId="0" fontId="0" fillId="6" borderId="50" xfId="0" applyFill="1" applyBorder="1" applyAlignment="1">
      <alignment vertical="center"/>
    </xf>
    <xf numFmtId="0" fontId="0" fillId="6" borderId="51" xfId="0" applyFill="1" applyBorder="1" applyAlignment="1">
      <alignment vertical="center"/>
    </xf>
    <xf numFmtId="0" fontId="14" fillId="19" borderId="4" xfId="0" applyFont="1" applyFill="1" applyBorder="1" applyAlignment="1">
      <alignment horizontal="center" vertical="center"/>
    </xf>
    <xf numFmtId="0" fontId="14" fillId="19" borderId="5" xfId="0" applyFont="1" applyFill="1" applyBorder="1" applyAlignment="1">
      <alignment horizontal="center" vertical="center"/>
    </xf>
    <xf numFmtId="0" fontId="4" fillId="19" borderId="0" xfId="0" applyFont="1" applyFill="1" applyAlignment="1">
      <alignment horizontal="center" vertical="center"/>
    </xf>
    <xf numFmtId="0" fontId="0" fillId="19" borderId="5" xfId="0" applyFill="1" applyBorder="1" applyAlignment="1">
      <alignment vertical="center"/>
    </xf>
    <xf numFmtId="0" fontId="18" fillId="19" borderId="4" xfId="0" applyFont="1" applyFill="1" applyBorder="1" applyAlignment="1">
      <alignment horizontal="center" vertical="center"/>
    </xf>
    <xf numFmtId="0" fontId="12" fillId="19" borderId="0" xfId="0" applyFont="1" applyFill="1"/>
    <xf numFmtId="164" fontId="13" fillId="19" borderId="5" xfId="1" applyNumberFormat="1" applyFont="1" applyFill="1" applyBorder="1" applyAlignment="1">
      <alignment vertical="center"/>
    </xf>
    <xf numFmtId="0" fontId="10" fillId="19" borderId="4" xfId="0" applyFont="1" applyFill="1" applyBorder="1" applyAlignment="1">
      <alignment horizontal="center" vertical="center"/>
    </xf>
    <xf numFmtId="0" fontId="11" fillId="19" borderId="0" xfId="0" applyFont="1" applyFill="1" applyAlignment="1">
      <alignment horizontal="center" vertical="center"/>
    </xf>
    <xf numFmtId="0" fontId="10" fillId="19" borderId="5" xfId="0" applyFont="1" applyFill="1" applyBorder="1" applyAlignment="1">
      <alignment horizontal="center" vertical="center"/>
    </xf>
    <xf numFmtId="0" fontId="19" fillId="19" borderId="0" xfId="0" applyFont="1" applyFill="1" applyAlignment="1">
      <alignment horizontal="center" vertical="center"/>
    </xf>
    <xf numFmtId="0" fontId="4" fillId="19" borderId="0" xfId="0" applyFont="1" applyFill="1" applyAlignment="1">
      <alignment horizontal="center" vertical="center" wrapText="1"/>
    </xf>
    <xf numFmtId="0" fontId="18" fillId="19" borderId="5" xfId="0" applyFont="1" applyFill="1" applyBorder="1" applyAlignment="1">
      <alignment horizontal="center" vertical="center"/>
    </xf>
    <xf numFmtId="0" fontId="18" fillId="19" borderId="5" xfId="0" applyFont="1" applyFill="1" applyBorder="1" applyAlignment="1">
      <alignment horizontal="left" vertical="center"/>
    </xf>
    <xf numFmtId="0" fontId="18" fillId="19" borderId="6" xfId="0" applyFont="1" applyFill="1" applyBorder="1"/>
    <xf numFmtId="0" fontId="9" fillId="19" borderId="7" xfId="0" applyFont="1" applyFill="1" applyBorder="1" applyAlignment="1">
      <alignment horizontal="left" vertical="center"/>
    </xf>
    <xf numFmtId="0" fontId="18" fillId="19" borderId="7" xfId="0" applyFont="1" applyFill="1" applyBorder="1" applyAlignment="1">
      <alignment horizontal="left" vertical="center"/>
    </xf>
    <xf numFmtId="0" fontId="18" fillId="19" borderId="8" xfId="0" applyFont="1" applyFill="1" applyBorder="1" applyAlignment="1">
      <alignment horizontal="left" vertical="center"/>
    </xf>
    <xf numFmtId="0" fontId="14" fillId="20" borderId="4" xfId="0" applyFont="1" applyFill="1" applyBorder="1" applyAlignment="1">
      <alignment horizontal="center" vertical="center"/>
    </xf>
    <xf numFmtId="0" fontId="4" fillId="20" borderId="0" xfId="0" applyFont="1" applyFill="1" applyAlignment="1">
      <alignment horizontal="center" vertical="center"/>
    </xf>
    <xf numFmtId="0" fontId="14" fillId="20" borderId="0" xfId="0" applyFont="1" applyFill="1" applyAlignment="1">
      <alignment horizontal="center" vertical="center"/>
    </xf>
    <xf numFmtId="0" fontId="19" fillId="20" borderId="0" xfId="0" applyFont="1" applyFill="1" applyAlignment="1">
      <alignment horizontal="center" vertical="center"/>
    </xf>
    <xf numFmtId="0" fontId="14" fillId="20" borderId="5" xfId="0" applyFont="1" applyFill="1" applyBorder="1" applyAlignment="1">
      <alignment horizontal="center" vertical="center"/>
    </xf>
    <xf numFmtId="0" fontId="18" fillId="20" borderId="4" xfId="0" applyFont="1" applyFill="1" applyBorder="1" applyAlignment="1">
      <alignment horizontal="center" vertical="center"/>
    </xf>
    <xf numFmtId="0" fontId="12" fillId="20" borderId="0" xfId="0" applyFont="1" applyFill="1"/>
    <xf numFmtId="0" fontId="18" fillId="20" borderId="0" xfId="0" applyFont="1" applyFill="1" applyAlignment="1">
      <alignment horizontal="center" vertical="center"/>
    </xf>
    <xf numFmtId="0" fontId="23" fillId="20" borderId="5" xfId="0" applyFont="1" applyFill="1" applyBorder="1" applyAlignment="1">
      <alignment horizontal="center" vertical="center"/>
    </xf>
    <xf numFmtId="0" fontId="10" fillId="20" borderId="4" xfId="0" applyFont="1" applyFill="1" applyBorder="1" applyAlignment="1">
      <alignment horizontal="center" vertical="center"/>
    </xf>
    <xf numFmtId="0" fontId="11" fillId="20" borderId="0" xfId="0" applyFont="1" applyFill="1" applyAlignment="1">
      <alignment horizontal="center" vertical="center"/>
    </xf>
    <xf numFmtId="0" fontId="10" fillId="20" borderId="0" xfId="0" applyFont="1" applyFill="1" applyAlignment="1">
      <alignment horizontal="center" vertical="center"/>
    </xf>
    <xf numFmtId="0" fontId="10" fillId="20" borderId="5" xfId="0" applyFont="1" applyFill="1" applyBorder="1" applyAlignment="1">
      <alignment horizontal="center" vertical="center"/>
    </xf>
    <xf numFmtId="0" fontId="4" fillId="20" borderId="0" xfId="0" applyFont="1" applyFill="1" applyAlignment="1">
      <alignment horizontal="center" vertical="center" wrapText="1"/>
    </xf>
    <xf numFmtId="0" fontId="18" fillId="20" borderId="5" xfId="0" applyFont="1" applyFill="1" applyBorder="1" applyAlignment="1">
      <alignment horizontal="center" vertical="center"/>
    </xf>
    <xf numFmtId="0" fontId="18" fillId="20" borderId="4" xfId="0" applyFont="1" applyFill="1" applyBorder="1"/>
    <xf numFmtId="0" fontId="10" fillId="20" borderId="4" xfId="0" applyFont="1" applyFill="1" applyBorder="1"/>
    <xf numFmtId="9" fontId="11" fillId="20" borderId="0" xfId="0" applyNumberFormat="1" applyFont="1" applyFill="1" applyAlignment="1">
      <alignment horizontal="center" vertical="center"/>
    </xf>
    <xf numFmtId="0" fontId="18" fillId="20" borderId="6" xfId="0" applyFont="1" applyFill="1" applyBorder="1"/>
    <xf numFmtId="0" fontId="18" fillId="20" borderId="7" xfId="0" applyFont="1" applyFill="1" applyBorder="1"/>
    <xf numFmtId="0" fontId="18" fillId="20" borderId="7" xfId="0" applyFont="1" applyFill="1" applyBorder="1" applyAlignment="1">
      <alignment horizontal="center"/>
    </xf>
    <xf numFmtId="0" fontId="18" fillId="20" borderId="8" xfId="0" applyFont="1" applyFill="1" applyBorder="1"/>
    <xf numFmtId="0" fontId="14" fillId="21" borderId="4" xfId="0" applyFont="1" applyFill="1" applyBorder="1" applyAlignment="1">
      <alignment horizontal="center" vertical="center"/>
    </xf>
    <xf numFmtId="0" fontId="4" fillId="21" borderId="0" xfId="0" applyFont="1" applyFill="1" applyAlignment="1">
      <alignment horizontal="center" vertical="center"/>
    </xf>
    <xf numFmtId="0" fontId="14" fillId="21" borderId="0" xfId="0" applyFont="1" applyFill="1" applyAlignment="1">
      <alignment horizontal="center" vertical="center"/>
    </xf>
    <xf numFmtId="0" fontId="19" fillId="21" borderId="0" xfId="0" applyFont="1" applyFill="1" applyAlignment="1">
      <alignment horizontal="center" vertical="center"/>
    </xf>
    <xf numFmtId="0" fontId="14" fillId="21" borderId="5" xfId="0" applyFont="1" applyFill="1" applyBorder="1" applyAlignment="1">
      <alignment horizontal="center" vertical="center"/>
    </xf>
    <xf numFmtId="0" fontId="18" fillId="21" borderId="4" xfId="0" applyFont="1" applyFill="1" applyBorder="1" applyAlignment="1">
      <alignment horizontal="center" vertical="center"/>
    </xf>
    <xf numFmtId="0" fontId="12" fillId="21" borderId="0" xfId="0" applyFont="1" applyFill="1"/>
    <xf numFmtId="0" fontId="18" fillId="21" borderId="0" xfId="0" applyFont="1" applyFill="1" applyAlignment="1">
      <alignment horizontal="center" vertical="center"/>
    </xf>
    <xf numFmtId="0" fontId="23" fillId="21" borderId="5" xfId="0" applyFont="1" applyFill="1" applyBorder="1" applyAlignment="1">
      <alignment horizontal="center" vertical="center"/>
    </xf>
    <xf numFmtId="0" fontId="40" fillId="21" borderId="0" xfId="0" applyFont="1" applyFill="1" applyAlignment="1">
      <alignment horizontal="center" vertical="center"/>
    </xf>
    <xf numFmtId="0" fontId="10" fillId="21" borderId="4" xfId="0" applyFont="1" applyFill="1" applyBorder="1" applyAlignment="1">
      <alignment horizontal="center" vertical="center"/>
    </xf>
    <xf numFmtId="0" fontId="11" fillId="21" borderId="0" xfId="0" applyFont="1" applyFill="1" applyAlignment="1">
      <alignment horizontal="center" vertical="center"/>
    </xf>
    <xf numFmtId="0" fontId="10" fillId="21" borderId="0" xfId="0" applyFont="1" applyFill="1" applyAlignment="1">
      <alignment horizontal="center" vertical="center"/>
    </xf>
    <xf numFmtId="0" fontId="10" fillId="21" borderId="5" xfId="0" applyFont="1" applyFill="1" applyBorder="1" applyAlignment="1">
      <alignment horizontal="center" vertical="center"/>
    </xf>
    <xf numFmtId="0" fontId="4" fillId="21" borderId="0" xfId="0" applyFont="1" applyFill="1" applyAlignment="1">
      <alignment horizontal="center" vertical="center" wrapText="1"/>
    </xf>
    <xf numFmtId="0" fontId="18" fillId="21" borderId="5" xfId="0" applyFont="1" applyFill="1" applyBorder="1" applyAlignment="1">
      <alignment horizontal="center" vertical="center"/>
    </xf>
    <xf numFmtId="0" fontId="18" fillId="21" borderId="4" xfId="0" applyFont="1" applyFill="1" applyBorder="1"/>
    <xf numFmtId="0" fontId="10" fillId="21" borderId="4" xfId="0" applyFont="1" applyFill="1" applyBorder="1"/>
    <xf numFmtId="9" fontId="11" fillId="21" borderId="0" xfId="0" applyNumberFormat="1" applyFont="1" applyFill="1" applyAlignment="1">
      <alignment horizontal="center" vertical="center"/>
    </xf>
    <xf numFmtId="0" fontId="18" fillId="21" borderId="6" xfId="0" applyFont="1" applyFill="1" applyBorder="1"/>
    <xf numFmtId="0" fontId="18" fillId="21" borderId="7" xfId="0" applyFont="1" applyFill="1" applyBorder="1"/>
    <xf numFmtId="0" fontId="18" fillId="21" borderId="7" xfId="0" applyFont="1" applyFill="1" applyBorder="1" applyAlignment="1">
      <alignment horizontal="center"/>
    </xf>
    <xf numFmtId="0" fontId="18" fillId="21" borderId="8" xfId="0" applyFont="1" applyFill="1" applyBorder="1"/>
    <xf numFmtId="0" fontId="14" fillId="22" borderId="4" xfId="0" applyFont="1" applyFill="1" applyBorder="1" applyAlignment="1">
      <alignment horizontal="center" vertical="center"/>
    </xf>
    <xf numFmtId="0" fontId="4" fillId="22" borderId="0" xfId="0" applyFont="1" applyFill="1" applyAlignment="1">
      <alignment horizontal="center" vertical="center"/>
    </xf>
    <xf numFmtId="0" fontId="18" fillId="22" borderId="4" xfId="0" applyFont="1" applyFill="1" applyBorder="1" applyAlignment="1">
      <alignment horizontal="center" vertical="center"/>
    </xf>
    <xf numFmtId="0" fontId="12" fillId="22" borderId="0" xfId="0" applyFont="1" applyFill="1"/>
    <xf numFmtId="0" fontId="10" fillId="22" borderId="4" xfId="0" applyFont="1" applyFill="1" applyBorder="1" applyAlignment="1">
      <alignment horizontal="center" vertical="center"/>
    </xf>
    <xf numFmtId="164" fontId="11" fillId="22" borderId="18" xfId="0" applyNumberFormat="1" applyFont="1" applyFill="1" applyBorder="1" applyAlignment="1">
      <alignment horizontal="center" vertical="center"/>
    </xf>
    <xf numFmtId="0" fontId="11" fillId="22" borderId="0" xfId="0" applyFont="1" applyFill="1" applyAlignment="1">
      <alignment horizontal="center" vertical="center"/>
    </xf>
    <xf numFmtId="0" fontId="19" fillId="22" borderId="0" xfId="0" applyFont="1" applyFill="1" applyAlignment="1">
      <alignment horizontal="center" vertical="center"/>
    </xf>
    <xf numFmtId="0" fontId="19" fillId="22" borderId="5" xfId="0" applyFont="1" applyFill="1" applyBorder="1" applyAlignment="1">
      <alignment horizontal="left" vertical="center"/>
    </xf>
    <xf numFmtId="0" fontId="19" fillId="22" borderId="5" xfId="0" applyFont="1" applyFill="1" applyBorder="1" applyAlignment="1">
      <alignment horizontal="center" vertical="center"/>
    </xf>
    <xf numFmtId="0" fontId="11" fillId="22" borderId="5" xfId="0" applyFont="1" applyFill="1" applyBorder="1" applyAlignment="1">
      <alignment horizontal="center" vertical="center"/>
    </xf>
    <xf numFmtId="0" fontId="18" fillId="22" borderId="6" xfId="0" applyFont="1" applyFill="1" applyBorder="1"/>
    <xf numFmtId="0" fontId="36" fillId="22" borderId="7" xfId="0" applyFont="1" applyFill="1" applyBorder="1" applyAlignment="1">
      <alignment horizontal="left" vertical="center"/>
    </xf>
    <xf numFmtId="0" fontId="19" fillId="22" borderId="7" xfId="0" applyFont="1" applyFill="1" applyBorder="1" applyAlignment="1">
      <alignment horizontal="left" vertical="center"/>
    </xf>
    <xf numFmtId="0" fontId="19" fillId="22" borderId="8" xfId="0" applyFont="1" applyFill="1" applyBorder="1" applyAlignment="1">
      <alignment horizontal="left" vertical="center"/>
    </xf>
    <xf numFmtId="0" fontId="4" fillId="7" borderId="4" xfId="0" applyFont="1" applyFill="1" applyBorder="1" applyAlignment="1">
      <alignment horizontal="center" vertical="center"/>
    </xf>
    <xf numFmtId="0" fontId="4" fillId="7" borderId="0" xfId="0" applyFont="1" applyFill="1" applyAlignment="1">
      <alignment horizontal="center" vertical="center"/>
    </xf>
    <xf numFmtId="0" fontId="4" fillId="7" borderId="0" xfId="0" applyFont="1" applyFill="1" applyAlignment="1">
      <alignment horizontal="center" vertical="center" wrapText="1"/>
    </xf>
    <xf numFmtId="0" fontId="11" fillId="7" borderId="5" xfId="0" applyFont="1" applyFill="1" applyBorder="1" applyAlignment="1">
      <alignment vertical="center"/>
    </xf>
    <xf numFmtId="0" fontId="19" fillId="7" borderId="4" xfId="0" applyFont="1" applyFill="1" applyBorder="1" applyAlignment="1">
      <alignment horizontal="center" vertical="center"/>
    </xf>
    <xf numFmtId="0" fontId="12" fillId="7" borderId="0" xfId="0" applyFont="1" applyFill="1"/>
    <xf numFmtId="0" fontId="19" fillId="7" borderId="0" xfId="0" applyFont="1" applyFill="1" applyAlignment="1">
      <alignment horizontal="center" vertical="center" wrapText="1"/>
    </xf>
    <xf numFmtId="0" fontId="11" fillId="7" borderId="4" xfId="0" applyFont="1" applyFill="1" applyBorder="1" applyAlignment="1">
      <alignment horizontal="center" vertical="center"/>
    </xf>
    <xf numFmtId="0" fontId="11" fillId="7" borderId="0" xfId="0" applyFont="1" applyFill="1" applyAlignment="1">
      <alignment horizontal="center" vertical="center"/>
    </xf>
    <xf numFmtId="0" fontId="19" fillId="7" borderId="0" xfId="0" applyFont="1" applyFill="1" applyAlignment="1">
      <alignment horizontal="center" vertical="center"/>
    </xf>
    <xf numFmtId="0" fontId="11" fillId="7" borderId="6" xfId="0" applyFont="1" applyFill="1" applyBorder="1" applyAlignment="1">
      <alignment vertical="center"/>
    </xf>
    <xf numFmtId="0" fontId="11" fillId="7" borderId="7" xfId="0" applyFont="1" applyFill="1" applyBorder="1" applyAlignment="1">
      <alignment vertical="center"/>
    </xf>
    <xf numFmtId="0" fontId="4" fillId="23" borderId="4" xfId="0" applyFont="1" applyFill="1" applyBorder="1" applyAlignment="1">
      <alignment horizontal="center" vertical="center"/>
    </xf>
    <xf numFmtId="0" fontId="4" fillId="23" borderId="0" xfId="0" applyFont="1" applyFill="1" applyAlignment="1">
      <alignment horizontal="center" vertical="center"/>
    </xf>
    <xf numFmtId="0" fontId="11" fillId="23" borderId="0" xfId="0" applyFont="1" applyFill="1" applyAlignment="1">
      <alignment vertical="center"/>
    </xf>
    <xf numFmtId="0" fontId="4" fillId="23" borderId="0" xfId="0" applyFont="1" applyFill="1" applyAlignment="1">
      <alignment horizontal="center" vertical="center" wrapText="1"/>
    </xf>
    <xf numFmtId="0" fontId="0" fillId="23" borderId="5" xfId="0" applyFill="1" applyBorder="1" applyAlignment="1">
      <alignment vertical="center"/>
    </xf>
    <xf numFmtId="0" fontId="19" fillId="23" borderId="4" xfId="0" applyFont="1" applyFill="1" applyBorder="1" applyAlignment="1">
      <alignment horizontal="center" vertical="center"/>
    </xf>
    <xf numFmtId="0" fontId="12" fillId="23" borderId="0" xfId="0" applyFont="1" applyFill="1"/>
    <xf numFmtId="0" fontId="19" fillId="23" borderId="0" xfId="0" applyFont="1" applyFill="1" applyAlignment="1">
      <alignment horizontal="center" vertical="center" wrapText="1"/>
    </xf>
    <xf numFmtId="0" fontId="11" fillId="23" borderId="5" xfId="0" applyFont="1" applyFill="1" applyBorder="1" applyAlignment="1">
      <alignment vertical="center"/>
    </xf>
    <xf numFmtId="164" fontId="11" fillId="23" borderId="0" xfId="1" applyNumberFormat="1" applyFont="1" applyFill="1" applyBorder="1" applyAlignment="1">
      <alignment horizontal="center" vertical="center"/>
    </xf>
    <xf numFmtId="0" fontId="11" fillId="23" borderId="0" xfId="0" applyFont="1" applyFill="1" applyAlignment="1">
      <alignment horizontal="center" vertical="center"/>
    </xf>
    <xf numFmtId="0" fontId="11" fillId="23" borderId="4" xfId="0" applyFont="1" applyFill="1" applyBorder="1" applyAlignment="1">
      <alignment horizontal="center" vertical="center"/>
    </xf>
    <xf numFmtId="0" fontId="19" fillId="23" borderId="0" xfId="0" applyFont="1" applyFill="1" applyAlignment="1">
      <alignment horizontal="center" vertical="center"/>
    </xf>
    <xf numFmtId="0" fontId="11" fillId="23" borderId="6" xfId="0" applyFont="1" applyFill="1" applyBorder="1" applyAlignment="1">
      <alignment vertical="center"/>
    </xf>
    <xf numFmtId="0" fontId="11" fillId="23" borderId="7" xfId="0" applyFont="1" applyFill="1" applyBorder="1" applyAlignment="1">
      <alignment vertical="center"/>
    </xf>
    <xf numFmtId="0" fontId="4" fillId="23" borderId="7" xfId="0" applyFont="1" applyFill="1" applyBorder="1" applyAlignment="1">
      <alignment vertical="center"/>
    </xf>
    <xf numFmtId="0" fontId="14" fillId="24" borderId="17" xfId="0" applyFont="1" applyFill="1" applyBorder="1" applyAlignment="1">
      <alignment horizontal="center" vertical="center" wrapText="1"/>
    </xf>
    <xf numFmtId="0" fontId="4" fillId="24" borderId="17" xfId="0" applyFont="1" applyFill="1" applyBorder="1" applyAlignment="1">
      <alignment horizontal="center" vertical="center" wrapText="1"/>
    </xf>
    <xf numFmtId="0" fontId="14" fillId="24" borderId="36" xfId="0" applyFont="1" applyFill="1" applyBorder="1" applyAlignment="1">
      <alignment horizontal="center" vertical="center" wrapText="1"/>
    </xf>
    <xf numFmtId="0" fontId="4" fillId="24" borderId="36" xfId="0" applyFont="1" applyFill="1" applyBorder="1" applyAlignment="1">
      <alignment horizontal="center" vertical="center" wrapText="1"/>
    </xf>
    <xf numFmtId="0" fontId="4" fillId="24" borderId="20" xfId="0" applyFont="1" applyFill="1" applyBorder="1" applyAlignment="1">
      <alignment horizontal="center" vertical="center" wrapText="1"/>
    </xf>
    <xf numFmtId="0" fontId="34" fillId="24" borderId="36" xfId="0" applyFont="1" applyFill="1" applyBorder="1" applyAlignment="1">
      <alignment horizontal="center" vertical="center" wrapText="1"/>
    </xf>
    <xf numFmtId="0" fontId="19" fillId="8" borderId="22" xfId="0" applyFont="1" applyFill="1" applyBorder="1" applyAlignment="1">
      <alignment horizontal="center" vertical="center"/>
    </xf>
    <xf numFmtId="164" fontId="19" fillId="8" borderId="22" xfId="0" applyNumberFormat="1" applyFont="1" applyFill="1" applyBorder="1" applyAlignment="1" applyProtection="1">
      <alignment horizontal="center" vertical="center"/>
      <protection locked="0"/>
    </xf>
    <xf numFmtId="165" fontId="19" fillId="8" borderId="22" xfId="0" applyNumberFormat="1" applyFont="1" applyFill="1" applyBorder="1" applyAlignment="1" applyProtection="1">
      <alignment horizontal="center" vertical="center"/>
      <protection locked="0"/>
    </xf>
    <xf numFmtId="164" fontId="11" fillId="8" borderId="22" xfId="0" applyNumberFormat="1" applyFont="1" applyFill="1" applyBorder="1" applyAlignment="1" applyProtection="1">
      <alignment horizontal="center" vertical="center"/>
      <protection locked="0"/>
    </xf>
    <xf numFmtId="165" fontId="11" fillId="8" borderId="22" xfId="0" applyNumberFormat="1" applyFont="1" applyFill="1" applyBorder="1" applyAlignment="1" applyProtection="1">
      <alignment horizontal="center" vertical="center"/>
      <protection locked="0"/>
    </xf>
    <xf numFmtId="164" fontId="11" fillId="8" borderId="22" xfId="0" applyNumberFormat="1" applyFont="1" applyFill="1" applyBorder="1" applyAlignment="1">
      <alignment horizontal="center" vertical="center"/>
    </xf>
    <xf numFmtId="4" fontId="19" fillId="8" borderId="22" xfId="0" applyNumberFormat="1" applyFont="1" applyFill="1" applyBorder="1" applyAlignment="1">
      <alignment horizontal="center" vertical="center"/>
    </xf>
    <xf numFmtId="0" fontId="4" fillId="5" borderId="17" xfId="0" applyFont="1" applyFill="1" applyBorder="1" applyAlignment="1">
      <alignment horizontal="center" vertical="center"/>
    </xf>
    <xf numFmtId="0" fontId="4" fillId="5" borderId="17" xfId="0" applyFont="1" applyFill="1" applyBorder="1" applyAlignment="1">
      <alignment horizontal="center" vertical="center" wrapText="1"/>
    </xf>
    <xf numFmtId="0" fontId="20" fillId="5" borderId="20" xfId="0" applyFont="1" applyFill="1" applyBorder="1" applyAlignment="1">
      <alignment horizontal="center" vertical="center" wrapText="1"/>
    </xf>
    <xf numFmtId="0" fontId="20" fillId="5" borderId="36" xfId="0" applyFont="1" applyFill="1" applyBorder="1" applyAlignment="1">
      <alignment horizontal="center" vertical="center" wrapText="1"/>
    </xf>
    <xf numFmtId="164" fontId="11" fillId="22" borderId="19" xfId="1" applyNumberFormat="1" applyFont="1" applyFill="1" applyBorder="1" applyAlignment="1">
      <alignment horizontal="center" vertical="center"/>
    </xf>
    <xf numFmtId="164" fontId="11" fillId="22" borderId="19" xfId="0" applyNumberFormat="1" applyFont="1" applyFill="1" applyBorder="1" applyAlignment="1">
      <alignment horizontal="center" vertical="center"/>
    </xf>
    <xf numFmtId="2" fontId="11" fillId="22" borderId="19" xfId="0" applyNumberFormat="1" applyFont="1" applyFill="1" applyBorder="1" applyAlignment="1">
      <alignment horizontal="center" vertical="center"/>
    </xf>
    <xf numFmtId="4" fontId="11" fillId="22" borderId="18" xfId="0" applyNumberFormat="1" applyFont="1" applyFill="1" applyBorder="1" applyAlignment="1">
      <alignment horizontal="center" vertical="center"/>
    </xf>
    <xf numFmtId="2" fontId="35" fillId="22" borderId="18" xfId="0" applyNumberFormat="1" applyFont="1" applyFill="1" applyBorder="1" applyAlignment="1">
      <alignment horizontal="center" vertical="center"/>
    </xf>
    <xf numFmtId="9" fontId="11" fillId="6" borderId="18" xfId="0" applyNumberFormat="1" applyFont="1" applyFill="1" applyBorder="1" applyAlignment="1">
      <alignment horizontal="center" vertical="center"/>
    </xf>
    <xf numFmtId="164" fontId="11" fillId="6" borderId="8" xfId="0" applyNumberFormat="1" applyFont="1" applyFill="1" applyBorder="1" applyAlignment="1">
      <alignment horizontal="center" vertical="center"/>
    </xf>
    <xf numFmtId="164" fontId="11" fillId="6" borderId="18" xfId="0" applyNumberFormat="1" applyFont="1" applyFill="1" applyBorder="1" applyAlignment="1">
      <alignment horizontal="center" vertical="center" wrapText="1"/>
    </xf>
    <xf numFmtId="164" fontId="11" fillId="6" borderId="18" xfId="0" applyNumberFormat="1" applyFont="1" applyFill="1" applyBorder="1" applyAlignment="1">
      <alignment horizontal="center" vertical="center"/>
    </xf>
    <xf numFmtId="9" fontId="34" fillId="12" borderId="28" xfId="2" applyFont="1" applyFill="1" applyBorder="1" applyAlignment="1">
      <alignment horizontal="center" vertical="center" wrapText="1"/>
    </xf>
    <xf numFmtId="0" fontId="32" fillId="23" borderId="1" xfId="0" applyFont="1" applyFill="1" applyBorder="1" applyAlignment="1">
      <alignment horizontal="center" vertical="center"/>
    </xf>
    <xf numFmtId="0" fontId="31" fillId="23" borderId="2" xfId="0" applyFont="1" applyFill="1" applyBorder="1" applyAlignment="1">
      <alignment horizontal="center" vertical="center"/>
    </xf>
    <xf numFmtId="0" fontId="31" fillId="23" borderId="3" xfId="0" applyFont="1" applyFill="1" applyBorder="1" applyAlignment="1">
      <alignment horizontal="center" vertical="center"/>
    </xf>
    <xf numFmtId="0" fontId="11" fillId="23" borderId="4" xfId="0" applyFont="1" applyFill="1" applyBorder="1" applyAlignment="1">
      <alignment horizontal="center" vertical="center" wrapText="1"/>
    </xf>
    <xf numFmtId="0" fontId="11" fillId="23" borderId="0" xfId="0" applyFont="1" applyFill="1" applyAlignment="1">
      <alignment horizontal="center" vertical="center" wrapText="1"/>
    </xf>
    <xf numFmtId="0" fontId="11" fillId="23" borderId="5" xfId="0" applyFont="1" applyFill="1" applyBorder="1" applyAlignment="1">
      <alignment horizontal="center" vertical="center" wrapText="1"/>
    </xf>
    <xf numFmtId="0" fontId="4" fillId="23" borderId="37" xfId="0" applyFont="1" applyFill="1" applyBorder="1" applyAlignment="1">
      <alignment horizontal="center" vertical="center" wrapText="1"/>
    </xf>
    <xf numFmtId="0" fontId="4" fillId="23" borderId="38" xfId="0" applyFont="1" applyFill="1" applyBorder="1" applyAlignment="1">
      <alignment horizontal="center" vertical="center" wrapText="1"/>
    </xf>
    <xf numFmtId="0" fontId="4" fillId="23" borderId="39" xfId="0" applyFont="1" applyFill="1" applyBorder="1" applyAlignment="1">
      <alignment horizontal="center" vertical="center" wrapText="1"/>
    </xf>
    <xf numFmtId="8" fontId="11" fillId="22" borderId="6" xfId="0" applyNumberFormat="1" applyFont="1" applyFill="1" applyBorder="1" applyAlignment="1">
      <alignment horizontal="center" vertical="center"/>
    </xf>
    <xf numFmtId="8" fontId="11" fillId="22" borderId="7" xfId="0" applyNumberFormat="1" applyFont="1" applyFill="1" applyBorder="1" applyAlignment="1">
      <alignment horizontal="center" vertical="center"/>
    </xf>
    <xf numFmtId="8" fontId="11" fillId="22" borderId="8" xfId="0" applyNumberFormat="1" applyFont="1" applyFill="1" applyBorder="1" applyAlignment="1">
      <alignment horizontal="center" vertical="center"/>
    </xf>
    <xf numFmtId="0" fontId="40" fillId="23" borderId="0" xfId="0" applyFont="1" applyFill="1" applyAlignment="1">
      <alignment horizontal="center" vertical="center" wrapText="1"/>
    </xf>
    <xf numFmtId="0" fontId="40" fillId="23" borderId="5" xfId="0" applyFont="1" applyFill="1" applyBorder="1" applyAlignment="1">
      <alignment horizontal="center" vertical="center" wrapText="1"/>
    </xf>
    <xf numFmtId="0" fontId="40" fillId="23" borderId="7" xfId="0" applyFont="1" applyFill="1" applyBorder="1" applyAlignment="1">
      <alignment horizontal="center" vertical="center" wrapText="1"/>
    </xf>
    <xf numFmtId="0" fontId="40" fillId="23" borderId="8" xfId="0" applyFont="1" applyFill="1" applyBorder="1" applyAlignment="1">
      <alignment horizontal="center" vertical="center" wrapText="1"/>
    </xf>
    <xf numFmtId="0" fontId="20" fillId="27" borderId="9" xfId="0" applyFont="1" applyFill="1" applyBorder="1" applyAlignment="1">
      <alignment horizontal="center" vertical="center"/>
    </xf>
    <xf numFmtId="0" fontId="20" fillId="27" borderId="10" xfId="0" applyFont="1" applyFill="1" applyBorder="1" applyAlignment="1">
      <alignment horizontal="center" vertical="center"/>
    </xf>
    <xf numFmtId="0" fontId="20" fillId="27" borderId="11" xfId="0" applyFont="1" applyFill="1" applyBorder="1" applyAlignment="1">
      <alignment horizontal="center" vertical="center"/>
    </xf>
    <xf numFmtId="0" fontId="32" fillId="7" borderId="1" xfId="0" applyFont="1" applyFill="1" applyBorder="1" applyAlignment="1">
      <alignment horizontal="center" vertical="center"/>
    </xf>
    <xf numFmtId="0" fontId="31" fillId="7" borderId="2" xfId="0" applyFont="1" applyFill="1" applyBorder="1" applyAlignment="1">
      <alignment horizontal="center" vertical="center"/>
    </xf>
    <xf numFmtId="0" fontId="31" fillId="7" borderId="3" xfId="0" applyFont="1" applyFill="1" applyBorder="1" applyAlignment="1">
      <alignment horizontal="center" vertical="center"/>
    </xf>
    <xf numFmtId="0" fontId="11" fillId="7" borderId="4" xfId="0" applyFont="1" applyFill="1" applyBorder="1" applyAlignment="1">
      <alignment horizontal="center" vertical="center" wrapText="1"/>
    </xf>
    <xf numFmtId="0" fontId="11" fillId="7" borderId="0" xfId="0" applyFont="1" applyFill="1" applyAlignment="1">
      <alignment horizontal="center" vertical="center" wrapText="1"/>
    </xf>
    <xf numFmtId="0" fontId="11" fillId="7" borderId="5" xfId="0" applyFont="1" applyFill="1" applyBorder="1" applyAlignment="1">
      <alignment horizontal="center" vertical="center" wrapText="1"/>
    </xf>
    <xf numFmtId="0" fontId="49" fillId="7" borderId="0" xfId="0" applyFont="1" applyFill="1" applyAlignment="1">
      <alignment horizontal="center" vertical="center" wrapText="1"/>
    </xf>
    <xf numFmtId="0" fontId="49" fillId="7" borderId="5" xfId="0" applyFont="1" applyFill="1" applyBorder="1" applyAlignment="1">
      <alignment horizontal="center" vertical="center" wrapText="1"/>
    </xf>
    <xf numFmtId="0" fontId="49" fillId="7" borderId="7" xfId="0" applyFont="1" applyFill="1" applyBorder="1" applyAlignment="1">
      <alignment horizontal="center" vertical="center" wrapText="1"/>
    </xf>
    <xf numFmtId="0" fontId="49" fillId="7" borderId="8" xfId="0" applyFont="1" applyFill="1" applyBorder="1" applyAlignment="1">
      <alignment horizontal="center" vertical="center" wrapText="1"/>
    </xf>
    <xf numFmtId="0" fontId="20" fillId="28" borderId="9" xfId="0" applyFont="1" applyFill="1" applyBorder="1" applyAlignment="1">
      <alignment horizontal="center" vertical="center"/>
    </xf>
    <xf numFmtId="0" fontId="20" fillId="28" borderId="10" xfId="0" applyFont="1" applyFill="1" applyBorder="1" applyAlignment="1">
      <alignment horizontal="center" vertical="center"/>
    </xf>
    <xf numFmtId="0" fontId="20" fillId="28" borderId="11" xfId="0" applyFont="1" applyFill="1" applyBorder="1" applyAlignment="1">
      <alignment horizontal="center" vertical="center"/>
    </xf>
    <xf numFmtId="10" fontId="44" fillId="9" borderId="28" xfId="2" applyNumberFormat="1" applyFont="1" applyFill="1" applyBorder="1" applyAlignment="1" applyProtection="1">
      <alignment horizontal="center" vertical="center"/>
    </xf>
    <xf numFmtId="10" fontId="44" fillId="9" borderId="29" xfId="2" applyNumberFormat="1" applyFont="1" applyFill="1" applyBorder="1" applyAlignment="1" applyProtection="1">
      <alignment horizontal="center" vertical="center"/>
    </xf>
    <xf numFmtId="0" fontId="32" fillId="22" borderId="1" xfId="0" applyFont="1" applyFill="1" applyBorder="1" applyAlignment="1">
      <alignment horizontal="center" vertical="center"/>
    </xf>
    <xf numFmtId="0" fontId="31" fillId="22" borderId="2" xfId="0" applyFont="1" applyFill="1" applyBorder="1" applyAlignment="1">
      <alignment horizontal="center" vertical="center"/>
    </xf>
    <xf numFmtId="0" fontId="31" fillId="22" borderId="3" xfId="0" applyFont="1" applyFill="1" applyBorder="1" applyAlignment="1">
      <alignment horizontal="center" vertical="center"/>
    </xf>
    <xf numFmtId="0" fontId="11" fillId="22" borderId="4" xfId="0" applyFont="1" applyFill="1" applyBorder="1" applyAlignment="1">
      <alignment horizontal="center" vertical="center" wrapText="1"/>
    </xf>
    <xf numFmtId="0" fontId="11" fillId="22" borderId="0" xfId="0" applyFont="1" applyFill="1" applyAlignment="1">
      <alignment horizontal="center" vertical="center" wrapText="1"/>
    </xf>
    <xf numFmtId="0" fontId="11" fillId="22" borderId="5" xfId="0" applyFont="1" applyFill="1" applyBorder="1" applyAlignment="1">
      <alignment horizontal="center" vertical="center" wrapText="1"/>
    </xf>
    <xf numFmtId="0" fontId="50" fillId="22" borderId="0" xfId="0" applyFont="1" applyFill="1" applyAlignment="1">
      <alignment horizontal="center" vertical="center" wrapText="1"/>
    </xf>
    <xf numFmtId="0" fontId="50" fillId="22" borderId="5" xfId="0" applyFont="1" applyFill="1" applyBorder="1" applyAlignment="1">
      <alignment horizontal="center" vertical="center" wrapText="1"/>
    </xf>
    <xf numFmtId="0" fontId="20" fillId="26" borderId="9" xfId="0" applyFont="1" applyFill="1" applyBorder="1" applyAlignment="1">
      <alignment horizontal="center" vertical="center"/>
    </xf>
    <xf numFmtId="0" fontId="20" fillId="26" borderId="10" xfId="0" applyFont="1" applyFill="1" applyBorder="1" applyAlignment="1">
      <alignment horizontal="center" vertical="center"/>
    </xf>
    <xf numFmtId="0" fontId="20" fillId="26" borderId="11" xfId="0" applyFont="1" applyFill="1" applyBorder="1" applyAlignment="1">
      <alignment horizontal="center" vertical="center"/>
    </xf>
    <xf numFmtId="0" fontId="28" fillId="15" borderId="1" xfId="0" applyFont="1" applyFill="1" applyBorder="1" applyAlignment="1">
      <alignment horizontal="center" vertical="center" wrapText="1"/>
    </xf>
    <xf numFmtId="0" fontId="28" fillId="15" borderId="2" xfId="0" applyFont="1" applyFill="1" applyBorder="1" applyAlignment="1">
      <alignment horizontal="center" vertical="center" wrapText="1"/>
    </xf>
    <xf numFmtId="0" fontId="28" fillId="15" borderId="3" xfId="0" applyFont="1" applyFill="1" applyBorder="1" applyAlignment="1">
      <alignment horizontal="center" vertical="center" wrapText="1"/>
    </xf>
    <xf numFmtId="0" fontId="28" fillId="15" borderId="4" xfId="0" applyFont="1" applyFill="1" applyBorder="1" applyAlignment="1">
      <alignment horizontal="center" vertical="center" wrapText="1"/>
    </xf>
    <xf numFmtId="0" fontId="28" fillId="15" borderId="0" xfId="0" applyFont="1" applyFill="1" applyAlignment="1">
      <alignment horizontal="center" vertical="center" wrapText="1"/>
    </xf>
    <xf numFmtId="0" fontId="28" fillId="15" borderId="5" xfId="0" applyFont="1" applyFill="1" applyBorder="1" applyAlignment="1">
      <alignment horizontal="center" vertical="center" wrapText="1"/>
    </xf>
    <xf numFmtId="0" fontId="28" fillId="15" borderId="6" xfId="0" applyFont="1" applyFill="1" applyBorder="1" applyAlignment="1">
      <alignment horizontal="center" vertical="center" wrapText="1"/>
    </xf>
    <xf numFmtId="0" fontId="28" fillId="15" borderId="7" xfId="0" applyFont="1" applyFill="1" applyBorder="1" applyAlignment="1">
      <alignment horizontal="center" vertical="center" wrapText="1"/>
    </xf>
    <xf numFmtId="0" fontId="28" fillId="15" borderId="8" xfId="0" applyFont="1" applyFill="1" applyBorder="1" applyAlignment="1">
      <alignment horizontal="center" vertical="center" wrapText="1"/>
    </xf>
    <xf numFmtId="9" fontId="30" fillId="0" borderId="0" xfId="0" applyNumberFormat="1" applyFont="1" applyAlignment="1">
      <alignment horizontal="center" vertical="center"/>
    </xf>
    <xf numFmtId="0" fontId="8" fillId="5" borderId="0" xfId="0" applyFont="1" applyFill="1" applyAlignment="1">
      <alignment horizontal="left" vertical="center"/>
    </xf>
    <xf numFmtId="0" fontId="61" fillId="8" borderId="23" xfId="0" applyFont="1" applyFill="1" applyBorder="1" applyAlignment="1">
      <alignment horizontal="center" vertical="center" wrapText="1"/>
    </xf>
    <xf numFmtId="0" fontId="61" fillId="8" borderId="24" xfId="0" applyFont="1" applyFill="1" applyBorder="1" applyAlignment="1">
      <alignment horizontal="center" vertical="center" wrapText="1"/>
    </xf>
    <xf numFmtId="0" fontId="61" fillId="8" borderId="25" xfId="0" applyFont="1" applyFill="1" applyBorder="1" applyAlignment="1">
      <alignment horizontal="center" vertical="center" wrapText="1"/>
    </xf>
    <xf numFmtId="0" fontId="61" fillId="8" borderId="26" xfId="0" applyFont="1" applyFill="1" applyBorder="1" applyAlignment="1">
      <alignment horizontal="center" vertical="center" wrapText="1"/>
    </xf>
    <xf numFmtId="0" fontId="53" fillId="6" borderId="62" xfId="0" applyFont="1" applyFill="1" applyBorder="1" applyAlignment="1">
      <alignment horizontal="left" vertical="center"/>
    </xf>
    <xf numFmtId="0" fontId="18" fillId="6" borderId="32" xfId="0" applyFont="1" applyFill="1" applyBorder="1" applyAlignment="1">
      <alignment horizontal="center" vertical="center" wrapText="1"/>
    </xf>
    <xf numFmtId="0" fontId="18" fillId="6" borderId="0" xfId="0" applyFont="1" applyFill="1" applyAlignment="1">
      <alignment horizontal="center" vertical="center" wrapText="1"/>
    </xf>
    <xf numFmtId="0" fontId="4" fillId="12" borderId="4" xfId="0" applyFont="1" applyFill="1" applyBorder="1" applyAlignment="1">
      <alignment horizontal="left" vertical="center"/>
    </xf>
    <xf numFmtId="0" fontId="4" fillId="12" borderId="0" xfId="0" applyFont="1" applyFill="1" applyAlignment="1">
      <alignment horizontal="left" vertical="center"/>
    </xf>
    <xf numFmtId="0" fontId="52" fillId="4" borderId="4" xfId="0" applyFont="1" applyFill="1" applyBorder="1" applyAlignment="1">
      <alignment horizontal="center" vertical="center" wrapText="1"/>
    </xf>
    <xf numFmtId="0" fontId="52" fillId="4" borderId="0" xfId="0" applyFont="1" applyFill="1" applyAlignment="1">
      <alignment horizontal="center" vertical="center" wrapText="1"/>
    </xf>
    <xf numFmtId="0" fontId="52" fillId="4" borderId="5" xfId="0" applyFont="1" applyFill="1" applyBorder="1" applyAlignment="1">
      <alignment horizontal="center" vertical="center" wrapText="1"/>
    </xf>
    <xf numFmtId="0" fontId="52" fillId="4" borderId="6"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52" fillId="4" borderId="8" xfId="0" applyFont="1" applyFill="1" applyBorder="1" applyAlignment="1">
      <alignment horizontal="center" vertical="center" wrapText="1"/>
    </xf>
    <xf numFmtId="0" fontId="12" fillId="0" borderId="0" xfId="0" applyFont="1" applyAlignment="1">
      <alignment horizontal="center" vertical="center" wrapText="1"/>
    </xf>
    <xf numFmtId="0" fontId="13" fillId="4" borderId="1"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13" fillId="4" borderId="4" xfId="0" applyFont="1" applyFill="1" applyBorder="1" applyAlignment="1">
      <alignment horizontal="left" vertical="center" wrapText="1"/>
    </xf>
    <xf numFmtId="0" fontId="13" fillId="4" borderId="0" xfId="0" applyFont="1" applyFill="1" applyAlignment="1">
      <alignment horizontal="left" vertical="center" wrapText="1"/>
    </xf>
    <xf numFmtId="0" fontId="12" fillId="8" borderId="23" xfId="0" applyFont="1" applyFill="1" applyBorder="1" applyAlignment="1" applyProtection="1">
      <alignment horizontal="center" vertical="center"/>
      <protection locked="0"/>
    </xf>
    <xf numFmtId="0" fontId="12" fillId="8" borderId="25" xfId="0" applyFont="1" applyFill="1" applyBorder="1" applyAlignment="1" applyProtection="1">
      <alignment horizontal="center" vertical="center"/>
      <protection locked="0"/>
    </xf>
    <xf numFmtId="0" fontId="12" fillId="4" borderId="30" xfId="0" applyFont="1" applyFill="1" applyBorder="1" applyAlignment="1">
      <alignment horizontal="center" vertical="center"/>
    </xf>
    <xf numFmtId="0" fontId="12" fillId="4" borderId="27" xfId="0" applyFont="1" applyFill="1" applyBorder="1" applyAlignment="1">
      <alignment horizontal="center" vertical="center"/>
    </xf>
    <xf numFmtId="0" fontId="4" fillId="5" borderId="4" xfId="0" applyFont="1" applyFill="1" applyBorder="1" applyAlignment="1">
      <alignment horizontal="left" vertical="center"/>
    </xf>
    <xf numFmtId="0" fontId="4" fillId="5" borderId="0" xfId="0" applyFont="1" applyFill="1" applyAlignment="1">
      <alignment horizontal="left" vertical="center"/>
    </xf>
    <xf numFmtId="0" fontId="4" fillId="5" borderId="31" xfId="0" applyFont="1" applyFill="1" applyBorder="1" applyAlignment="1">
      <alignment horizontal="left" vertical="center"/>
    </xf>
    <xf numFmtId="0" fontId="20" fillId="0" borderId="0" xfId="0" applyFont="1" applyAlignment="1">
      <alignment horizontal="center" vertical="center" wrapText="1"/>
    </xf>
    <xf numFmtId="0" fontId="62" fillId="0" borderId="0" xfId="0" applyFont="1" applyAlignment="1">
      <alignment horizontal="center" vertical="center" wrapText="1"/>
    </xf>
    <xf numFmtId="10" fontId="4" fillId="5" borderId="28" xfId="2" applyNumberFormat="1" applyFont="1" applyFill="1" applyBorder="1" applyAlignment="1">
      <alignment horizontal="center" vertical="center"/>
    </xf>
    <xf numFmtId="0" fontId="20" fillId="29" borderId="9" xfId="0" applyFont="1" applyFill="1" applyBorder="1" applyAlignment="1">
      <alignment horizontal="center" vertical="center"/>
    </xf>
    <xf numFmtId="0" fontId="20" fillId="29" borderId="10" xfId="0" applyFont="1" applyFill="1" applyBorder="1" applyAlignment="1">
      <alignment horizontal="center" vertical="center"/>
    </xf>
    <xf numFmtId="0" fontId="20" fillId="29" borderId="11" xfId="0" applyFont="1" applyFill="1" applyBorder="1" applyAlignment="1">
      <alignment horizontal="center" vertical="center"/>
    </xf>
    <xf numFmtId="0" fontId="27" fillId="21" borderId="1" xfId="0" applyFont="1" applyFill="1" applyBorder="1" applyAlignment="1">
      <alignment horizontal="center" vertical="center"/>
    </xf>
    <xf numFmtId="0" fontId="25" fillId="21" borderId="2" xfId="0" applyFont="1" applyFill="1" applyBorder="1" applyAlignment="1">
      <alignment horizontal="center" vertical="center"/>
    </xf>
    <xf numFmtId="0" fontId="25" fillId="21" borderId="3" xfId="0" applyFont="1" applyFill="1" applyBorder="1" applyAlignment="1">
      <alignment horizontal="center" vertical="center"/>
    </xf>
    <xf numFmtId="0" fontId="11" fillId="21" borderId="4" xfId="0" applyFont="1" applyFill="1" applyBorder="1" applyAlignment="1">
      <alignment horizontal="center" vertical="center" wrapText="1"/>
    </xf>
    <xf numFmtId="0" fontId="11" fillId="21" borderId="0" xfId="0" applyFont="1" applyFill="1" applyAlignment="1">
      <alignment horizontal="center" vertical="center" wrapText="1"/>
    </xf>
    <xf numFmtId="0" fontId="11" fillId="21" borderId="5" xfId="0" applyFont="1" applyFill="1" applyBorder="1" applyAlignment="1">
      <alignment horizontal="center" vertical="center" wrapText="1"/>
    </xf>
    <xf numFmtId="0" fontId="11" fillId="20" borderId="4" xfId="0" applyFont="1" applyFill="1" applyBorder="1" applyAlignment="1">
      <alignment horizontal="center" vertical="center" wrapText="1"/>
    </xf>
    <xf numFmtId="0" fontId="11" fillId="20" borderId="0" xfId="0" applyFont="1" applyFill="1" applyAlignment="1">
      <alignment horizontal="center" vertical="center" wrapText="1"/>
    </xf>
    <xf numFmtId="0" fontId="11" fillId="20" borderId="5" xfId="0" applyFont="1" applyFill="1" applyBorder="1" applyAlignment="1">
      <alignment horizontal="center" vertical="center" wrapText="1"/>
    </xf>
    <xf numFmtId="0" fontId="29" fillId="9" borderId="0" xfId="0" applyFont="1" applyFill="1" applyAlignment="1">
      <alignment horizontal="center" vertical="center"/>
    </xf>
    <xf numFmtId="0" fontId="11" fillId="7" borderId="1" xfId="0" quotePrefix="1" applyFont="1" applyFill="1" applyBorder="1" applyAlignment="1">
      <alignment horizontal="left" vertical="center" wrapText="1"/>
    </xf>
    <xf numFmtId="0" fontId="11" fillId="7" borderId="2" xfId="0" quotePrefix="1" applyFont="1" applyFill="1" applyBorder="1" applyAlignment="1">
      <alignment horizontal="left" vertical="center" wrapText="1"/>
    </xf>
    <xf numFmtId="0" fontId="11" fillId="7" borderId="3" xfId="0" quotePrefix="1" applyFont="1" applyFill="1" applyBorder="1" applyAlignment="1">
      <alignment horizontal="left" vertical="center" wrapText="1"/>
    </xf>
    <xf numFmtId="0" fontId="11" fillId="7" borderId="4" xfId="0" quotePrefix="1" applyFont="1" applyFill="1" applyBorder="1" applyAlignment="1">
      <alignment horizontal="left" vertical="center" wrapText="1"/>
    </xf>
    <xf numFmtId="0" fontId="11" fillId="7" borderId="0" xfId="0" quotePrefix="1" applyFont="1" applyFill="1" applyAlignment="1">
      <alignment horizontal="left" vertical="center" wrapText="1"/>
    </xf>
    <xf numFmtId="0" fontId="11" fillId="7" borderId="5" xfId="0" quotePrefix="1" applyFont="1" applyFill="1" applyBorder="1" applyAlignment="1">
      <alignment horizontal="left" vertical="center" wrapText="1"/>
    </xf>
    <xf numFmtId="0" fontId="11" fillId="7" borderId="6" xfId="0" quotePrefix="1" applyFont="1" applyFill="1" applyBorder="1" applyAlignment="1">
      <alignment horizontal="left" vertical="center" wrapText="1"/>
    </xf>
    <xf numFmtId="0" fontId="11" fillId="7" borderId="7" xfId="0" quotePrefix="1" applyFont="1" applyFill="1" applyBorder="1" applyAlignment="1">
      <alignment horizontal="left" vertical="center" wrapText="1"/>
    </xf>
    <xf numFmtId="0" fontId="11" fillId="7" borderId="8" xfId="0" quotePrefix="1" applyFont="1" applyFill="1" applyBorder="1" applyAlignment="1">
      <alignment horizontal="left" vertical="center" wrapText="1"/>
    </xf>
    <xf numFmtId="0" fontId="20" fillId="25" borderId="9" xfId="0" applyFont="1" applyFill="1" applyBorder="1" applyAlignment="1">
      <alignment horizontal="center" vertical="center"/>
    </xf>
    <xf numFmtId="0" fontId="20" fillId="25" borderId="10" xfId="0" applyFont="1" applyFill="1" applyBorder="1" applyAlignment="1">
      <alignment horizontal="center" vertical="center"/>
    </xf>
    <xf numFmtId="0" fontId="20" fillId="25" borderId="11" xfId="0" applyFont="1" applyFill="1" applyBorder="1" applyAlignment="1">
      <alignment horizontal="center" vertical="center"/>
    </xf>
    <xf numFmtId="0" fontId="27" fillId="20" borderId="1" xfId="0" applyFont="1" applyFill="1" applyBorder="1" applyAlignment="1">
      <alignment horizontal="center" vertical="center"/>
    </xf>
    <xf numFmtId="0" fontId="25" fillId="20" borderId="2" xfId="0" applyFont="1" applyFill="1" applyBorder="1" applyAlignment="1">
      <alignment horizontal="center" vertical="center"/>
    </xf>
    <xf numFmtId="0" fontId="25" fillId="20" borderId="3" xfId="0" applyFont="1" applyFill="1" applyBorder="1" applyAlignment="1">
      <alignment horizontal="center" vertical="center"/>
    </xf>
    <xf numFmtId="0" fontId="11" fillId="7" borderId="1" xfId="0" applyFont="1" applyFill="1" applyBorder="1" applyAlignment="1">
      <alignment horizontal="left" vertical="center" wrapText="1"/>
    </xf>
    <xf numFmtId="0" fontId="11" fillId="7" borderId="2" xfId="0" applyFont="1" applyFill="1" applyBorder="1" applyAlignment="1">
      <alignment horizontal="left" vertical="center" wrapText="1"/>
    </xf>
    <xf numFmtId="0" fontId="11" fillId="7" borderId="3" xfId="0" applyFont="1" applyFill="1" applyBorder="1" applyAlignment="1">
      <alignment horizontal="left" vertical="center" wrapText="1"/>
    </xf>
    <xf numFmtId="0" fontId="11" fillId="7" borderId="4" xfId="0" applyFont="1" applyFill="1" applyBorder="1" applyAlignment="1">
      <alignment horizontal="left" vertical="center" wrapText="1"/>
    </xf>
    <xf numFmtId="0" fontId="11" fillId="7" borderId="0" xfId="0" applyFont="1" applyFill="1" applyAlignment="1">
      <alignment horizontal="left" vertical="center" wrapText="1"/>
    </xf>
    <xf numFmtId="0" fontId="11" fillId="7" borderId="5" xfId="0" applyFont="1" applyFill="1" applyBorder="1" applyAlignment="1">
      <alignment horizontal="left" vertical="center" wrapText="1"/>
    </xf>
    <xf numFmtId="0" fontId="11" fillId="7" borderId="6" xfId="0" applyFont="1" applyFill="1" applyBorder="1" applyAlignment="1">
      <alignment horizontal="left" vertical="center" wrapText="1"/>
    </xf>
    <xf numFmtId="0" fontId="11" fillId="7" borderId="7" xfId="0" applyFont="1" applyFill="1" applyBorder="1" applyAlignment="1">
      <alignment horizontal="left" vertical="center" wrapText="1"/>
    </xf>
    <xf numFmtId="0" fontId="11" fillId="7" borderId="8" xfId="0" applyFont="1" applyFill="1" applyBorder="1" applyAlignment="1">
      <alignment horizontal="left" vertical="center" wrapText="1"/>
    </xf>
    <xf numFmtId="0" fontId="11" fillId="19" borderId="0" xfId="0" applyFont="1" applyFill="1" applyAlignment="1">
      <alignment horizontal="center" vertical="center" wrapText="1"/>
    </xf>
    <xf numFmtId="0" fontId="26" fillId="19" borderId="1" xfId="0" applyFont="1" applyFill="1" applyBorder="1" applyAlignment="1">
      <alignment horizontal="center" vertical="center"/>
    </xf>
    <xf numFmtId="0" fontId="25" fillId="19" borderId="2" xfId="0" applyFont="1" applyFill="1" applyBorder="1" applyAlignment="1">
      <alignment horizontal="center" vertical="center"/>
    </xf>
    <xf numFmtId="0" fontId="25" fillId="19" borderId="3" xfId="0" applyFont="1" applyFill="1" applyBorder="1" applyAlignment="1">
      <alignment horizontal="center" vertical="center"/>
    </xf>
    <xf numFmtId="0" fontId="41" fillId="13" borderId="13" xfId="0" applyFont="1" applyFill="1" applyBorder="1" applyAlignment="1">
      <alignment horizontal="center" vertical="center"/>
    </xf>
    <xf numFmtId="0" fontId="41" fillId="13" borderId="14" xfId="0" applyFont="1" applyFill="1" applyBorder="1" applyAlignment="1">
      <alignment horizontal="center" vertical="center"/>
    </xf>
    <xf numFmtId="0" fontId="43" fillId="9" borderId="4" xfId="0" applyFont="1" applyFill="1" applyBorder="1" applyAlignment="1">
      <alignment horizontal="center" vertical="center" wrapText="1"/>
    </xf>
    <xf numFmtId="0" fontId="43" fillId="9" borderId="0" xfId="0" applyFont="1" applyFill="1" applyAlignment="1">
      <alignment horizontal="center" vertical="center" wrapText="1"/>
    </xf>
    <xf numFmtId="0" fontId="43" fillId="9" borderId="6" xfId="0" applyFont="1" applyFill="1" applyBorder="1" applyAlignment="1">
      <alignment horizontal="center" vertical="center" wrapText="1"/>
    </xf>
    <xf numFmtId="0" fontId="43" fillId="9" borderId="7" xfId="0" applyFont="1" applyFill="1" applyBorder="1" applyAlignment="1">
      <alignment horizontal="center" vertical="center" wrapText="1"/>
    </xf>
    <xf numFmtId="0" fontId="14" fillId="0" borderId="0" xfId="0" applyFont="1" applyAlignment="1">
      <alignment horizontal="center" vertical="center" wrapText="1"/>
    </xf>
    <xf numFmtId="0" fontId="45" fillId="0" borderId="0" xfId="0" applyFont="1" applyAlignment="1">
      <alignment horizontal="center" vertical="center" wrapText="1"/>
    </xf>
    <xf numFmtId="0" fontId="12" fillId="6" borderId="46" xfId="0" applyFont="1" applyFill="1" applyBorder="1" applyAlignment="1">
      <alignment horizontal="center" vertical="center" wrapText="1"/>
    </xf>
    <xf numFmtId="0" fontId="12" fillId="6" borderId="47" xfId="0" applyFont="1" applyFill="1" applyBorder="1" applyAlignment="1">
      <alignment horizontal="center" vertical="center" wrapText="1"/>
    </xf>
    <xf numFmtId="0" fontId="12" fillId="6" borderId="52" xfId="0" applyFont="1" applyFill="1" applyBorder="1" applyAlignment="1">
      <alignment horizontal="center" vertical="center" wrapText="1"/>
    </xf>
    <xf numFmtId="0" fontId="12" fillId="6" borderId="0" xfId="0" applyFont="1" applyFill="1" applyAlignment="1">
      <alignment horizontal="center" vertical="center" wrapText="1"/>
    </xf>
    <xf numFmtId="0" fontId="12" fillId="6" borderId="49" xfId="0" applyFont="1" applyFill="1" applyBorder="1" applyAlignment="1">
      <alignment horizontal="center" vertical="center" wrapText="1"/>
    </xf>
    <xf numFmtId="0" fontId="12" fillId="6" borderId="50" xfId="0" applyFont="1" applyFill="1" applyBorder="1" applyAlignment="1">
      <alignment horizontal="center" vertical="center" wrapText="1"/>
    </xf>
    <xf numFmtId="0" fontId="55" fillId="14" borderId="46" xfId="0" applyFont="1" applyFill="1" applyBorder="1" applyAlignment="1">
      <alignment horizontal="center" vertical="center" wrapText="1"/>
    </xf>
    <xf numFmtId="0" fontId="55" fillId="14" borderId="47" xfId="0" applyFont="1" applyFill="1" applyBorder="1" applyAlignment="1">
      <alignment horizontal="center" vertical="center" wrapText="1"/>
    </xf>
    <xf numFmtId="0" fontId="55" fillId="14" borderId="48" xfId="0" applyFont="1" applyFill="1" applyBorder="1" applyAlignment="1">
      <alignment horizontal="center" vertical="center" wrapText="1"/>
    </xf>
    <xf numFmtId="0" fontId="55" fillId="14" borderId="52" xfId="0" applyFont="1" applyFill="1" applyBorder="1" applyAlignment="1">
      <alignment horizontal="center" vertical="center" wrapText="1"/>
    </xf>
    <xf numFmtId="0" fontId="55" fillId="14" borderId="0" xfId="0" applyFont="1" applyFill="1" applyAlignment="1">
      <alignment horizontal="center" vertical="center" wrapText="1"/>
    </xf>
    <xf numFmtId="0" fontId="55" fillId="14" borderId="53" xfId="0" applyFont="1" applyFill="1" applyBorder="1" applyAlignment="1">
      <alignment horizontal="center" vertical="center" wrapText="1"/>
    </xf>
    <xf numFmtId="0" fontId="55" fillId="14" borderId="49" xfId="0" applyFont="1" applyFill="1" applyBorder="1" applyAlignment="1">
      <alignment horizontal="center" vertical="center" wrapText="1"/>
    </xf>
    <xf numFmtId="0" fontId="55" fillId="14" borderId="50" xfId="0" applyFont="1" applyFill="1" applyBorder="1" applyAlignment="1">
      <alignment horizontal="center" vertical="center" wrapText="1"/>
    </xf>
    <xf numFmtId="0" fontId="55" fillId="14" borderId="51" xfId="0" applyFont="1" applyFill="1" applyBorder="1" applyAlignment="1">
      <alignment horizontal="center" vertical="center" wrapText="1"/>
    </xf>
    <xf numFmtId="0" fontId="24" fillId="14" borderId="46" xfId="0" applyFont="1" applyFill="1" applyBorder="1" applyAlignment="1">
      <alignment horizontal="center" vertical="center" wrapText="1"/>
    </xf>
    <xf numFmtId="0" fontId="24" fillId="14" borderId="47" xfId="0" applyFont="1" applyFill="1" applyBorder="1" applyAlignment="1">
      <alignment horizontal="center" vertical="center" wrapText="1"/>
    </xf>
    <xf numFmtId="0" fontId="24" fillId="14" borderId="48" xfId="0" applyFont="1" applyFill="1" applyBorder="1" applyAlignment="1">
      <alignment horizontal="center" vertical="center" wrapText="1"/>
    </xf>
    <xf numFmtId="0" fontId="24" fillId="14" borderId="49" xfId="0" applyFont="1" applyFill="1" applyBorder="1" applyAlignment="1">
      <alignment horizontal="center" vertical="center" wrapText="1"/>
    </xf>
    <xf numFmtId="0" fontId="24" fillId="14" borderId="50" xfId="0" applyFont="1" applyFill="1" applyBorder="1" applyAlignment="1">
      <alignment horizontal="center" vertical="center" wrapText="1"/>
    </xf>
    <xf numFmtId="0" fontId="24" fillId="14" borderId="51" xfId="0" applyFont="1" applyFill="1" applyBorder="1" applyAlignment="1">
      <alignment horizontal="center" vertical="center" wrapText="1"/>
    </xf>
    <xf numFmtId="0" fontId="37" fillId="16" borderId="54" xfId="0" applyFont="1" applyFill="1" applyBorder="1" applyAlignment="1">
      <alignment horizontal="center" vertical="center" wrapText="1"/>
    </xf>
    <xf numFmtId="0" fontId="37" fillId="16" borderId="55" xfId="0" applyFont="1" applyFill="1" applyBorder="1" applyAlignment="1">
      <alignment horizontal="center" vertical="center" wrapText="1"/>
    </xf>
    <xf numFmtId="0" fontId="37" fillId="16" borderId="56" xfId="0" applyFont="1" applyFill="1" applyBorder="1" applyAlignment="1">
      <alignment horizontal="center" vertical="center" wrapText="1"/>
    </xf>
    <xf numFmtId="0" fontId="37" fillId="16" borderId="60" xfId="0" applyFont="1" applyFill="1" applyBorder="1" applyAlignment="1">
      <alignment horizontal="center" vertical="center" wrapText="1"/>
    </xf>
    <xf numFmtId="0" fontId="37" fillId="16" borderId="0" xfId="0" applyFont="1" applyFill="1" applyAlignment="1">
      <alignment horizontal="center" vertical="center" wrapText="1"/>
    </xf>
    <xf numFmtId="0" fontId="37" fillId="16" borderId="61" xfId="0" applyFont="1" applyFill="1" applyBorder="1" applyAlignment="1">
      <alignment horizontal="center" vertical="center" wrapText="1"/>
    </xf>
    <xf numFmtId="0" fontId="37" fillId="16" borderId="57" xfId="0" applyFont="1" applyFill="1" applyBorder="1" applyAlignment="1">
      <alignment horizontal="center" vertical="center" wrapText="1"/>
    </xf>
    <xf numFmtId="0" fontId="37" fillId="16" borderId="58" xfId="0" applyFont="1" applyFill="1" applyBorder="1" applyAlignment="1">
      <alignment horizontal="center" vertical="center" wrapText="1"/>
    </xf>
    <xf numFmtId="0" fontId="37" fillId="16" borderId="59" xfId="0" applyFont="1" applyFill="1" applyBorder="1" applyAlignment="1">
      <alignment horizontal="center" vertical="center" wrapText="1"/>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17" fillId="9" borderId="9" xfId="0" applyFont="1" applyFill="1" applyBorder="1" applyAlignment="1">
      <alignment horizontal="center" vertical="center"/>
    </xf>
    <xf numFmtId="0" fontId="17" fillId="9" borderId="10" xfId="0" applyFont="1" applyFill="1" applyBorder="1" applyAlignment="1">
      <alignment horizontal="center" vertical="center"/>
    </xf>
    <xf numFmtId="0" fontId="17" fillId="9" borderId="11" xfId="0" applyFont="1" applyFill="1" applyBorder="1" applyAlignment="1">
      <alignment horizontal="center" vertical="center"/>
    </xf>
    <xf numFmtId="10" fontId="4" fillId="5" borderId="28" xfId="0" applyNumberFormat="1" applyFont="1" applyFill="1" applyBorder="1" applyAlignment="1">
      <alignment horizontal="center" vertical="center"/>
    </xf>
    <xf numFmtId="0" fontId="56" fillId="18" borderId="40" xfId="0" applyFont="1" applyFill="1" applyBorder="1" applyAlignment="1">
      <alignment horizontal="center" wrapText="1"/>
    </xf>
    <xf numFmtId="0" fontId="57" fillId="0" borderId="41" xfId="0" applyFont="1" applyBorder="1"/>
    <xf numFmtId="0" fontId="57" fillId="0" borderId="42" xfId="0" applyFont="1" applyBorder="1"/>
    <xf numFmtId="0" fontId="56" fillId="17" borderId="40" xfId="0" applyFont="1" applyFill="1" applyBorder="1" applyAlignment="1">
      <alignment horizontal="center" wrapText="1"/>
    </xf>
  </cellXfs>
  <cellStyles count="3">
    <cellStyle name="Currency" xfId="1" builtinId="4"/>
    <cellStyle name="Normal" xfId="0" builtinId="0"/>
    <cellStyle name="Percent" xfId="2" builtinId="5"/>
  </cellStyles>
  <dxfs count="17">
    <dxf>
      <font>
        <color theme="9"/>
      </font>
      <fill>
        <patternFill>
          <bgColor theme="9" tint="0.79998168889431442"/>
        </patternFill>
      </fill>
    </dxf>
    <dxf>
      <font>
        <b/>
        <i val="0"/>
        <color rgb="FFFF0000"/>
      </font>
      <fill>
        <patternFill patternType="none">
          <bgColor auto="1"/>
        </patternFill>
      </fill>
    </dxf>
    <dxf>
      <font>
        <color rgb="FF9C0006"/>
      </font>
      <fill>
        <patternFill>
          <bgColor rgb="FFFFC7CE"/>
        </patternFill>
      </fill>
    </dxf>
    <dxf>
      <font>
        <b/>
        <i val="0"/>
        <color rgb="FFFF0000"/>
      </font>
    </dxf>
    <dxf>
      <font>
        <b/>
        <i val="0"/>
        <color rgb="FFFF0000"/>
      </font>
    </dxf>
    <dxf>
      <font>
        <b/>
        <i val="0"/>
        <color rgb="FFFF0000"/>
      </font>
    </dxf>
    <dxf>
      <font>
        <b/>
        <i val="0"/>
        <color rgb="FFFF0000"/>
      </font>
    </dxf>
    <dxf>
      <font>
        <b/>
        <i val="0"/>
        <color rgb="FFC00000"/>
      </font>
      <fill>
        <patternFill patternType="solid">
          <bgColor theme="0" tint="-0.34998626667073579"/>
        </patternFill>
      </fill>
    </dxf>
    <dxf>
      <font>
        <color rgb="FF9C0006"/>
      </font>
      <fill>
        <patternFill>
          <bgColor rgb="FFFFC7CE"/>
        </patternFill>
      </fill>
    </dxf>
    <dxf>
      <font>
        <color rgb="FF9C0006"/>
      </font>
      <fill>
        <patternFill>
          <bgColor rgb="FFFFC7CE"/>
        </patternFill>
      </fill>
    </dxf>
    <dxf>
      <fill>
        <patternFill>
          <bgColor rgb="FFF9FFAB"/>
        </patternFill>
      </fill>
      <border>
        <left style="dashDotDot">
          <color rgb="FFFF0000"/>
        </left>
        <right style="dashDotDot">
          <color rgb="FFFF0000"/>
        </right>
        <top style="thin">
          <color rgb="FFFF0000"/>
        </top>
        <bottom style="dashDotDot">
          <color rgb="FFFF0000"/>
        </bottom>
        <vertical/>
        <horizontal/>
      </border>
    </dxf>
    <dxf>
      <fill>
        <patternFill>
          <bgColor rgb="FFFFFFB9"/>
        </patternFill>
      </fill>
      <border>
        <left style="dashDotDot">
          <color rgb="FFFF0000"/>
        </left>
        <right style="dashDotDot">
          <color rgb="FFFF0000"/>
        </right>
        <top style="dashDotDot">
          <color rgb="FFFF0000"/>
        </top>
        <bottom style="thin">
          <color rgb="FFFF0000"/>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9FFAB"/>
      <color rgb="FFFFFFFF"/>
      <color rgb="FFFFFFB9"/>
      <color rgb="FFECFCEA"/>
      <color rgb="FFFEF798"/>
      <color rgb="FFF3E9E9"/>
      <color rgb="FFFEF0FD"/>
      <color rgb="FFD5FAFF"/>
      <color rgb="FFFFCC66"/>
      <color rgb="FFFFEA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16</xdr:col>
      <xdr:colOff>357526</xdr:colOff>
      <xdr:row>29</xdr:row>
      <xdr:rowOff>27895</xdr:rowOff>
    </xdr:from>
    <xdr:to>
      <xdr:col>18</xdr:col>
      <xdr:colOff>219414</xdr:colOff>
      <xdr:row>35</xdr:row>
      <xdr:rowOff>194243</xdr:rowOff>
    </xdr:to>
    <xdr:pic>
      <xdr:nvPicPr>
        <xdr:cNvPr id="2" name="Graphic 1" descr="Exclamation mark with solid fill">
          <a:extLst>
            <a:ext uri="{FF2B5EF4-FFF2-40B4-BE49-F238E27FC236}">
              <a16:creationId xmlns:a16="http://schemas.microsoft.com/office/drawing/2014/main" id="{88404D45-4980-434D-8643-8CD69DD0BAB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513807" y="11160239"/>
          <a:ext cx="1540669" cy="2023723"/>
        </a:xfrm>
        <a:prstGeom prst="rect">
          <a:avLst/>
        </a:prstGeom>
      </xdr:spPr>
    </xdr:pic>
    <xdr:clientData/>
  </xdr:twoCellAnchor>
  <xdr:twoCellAnchor editAs="oneCell">
    <xdr:from>
      <xdr:col>8</xdr:col>
      <xdr:colOff>908277</xdr:colOff>
      <xdr:row>15</xdr:row>
      <xdr:rowOff>160564</xdr:rowOff>
    </xdr:from>
    <xdr:to>
      <xdr:col>10</xdr:col>
      <xdr:colOff>304461</xdr:colOff>
      <xdr:row>19</xdr:row>
      <xdr:rowOff>41841</xdr:rowOff>
    </xdr:to>
    <xdr:pic>
      <xdr:nvPicPr>
        <xdr:cNvPr id="3" name="Graphic 2" descr="Exclamation mark with solid fill">
          <a:extLst>
            <a:ext uri="{FF2B5EF4-FFF2-40B4-BE49-F238E27FC236}">
              <a16:creationId xmlns:a16="http://schemas.microsoft.com/office/drawing/2014/main" id="{853BE968-5205-4290-B9A1-4C8A0F3D14C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444308" y="7673408"/>
          <a:ext cx="955903" cy="988558"/>
        </a:xfrm>
        <a:prstGeom prst="rect">
          <a:avLst/>
        </a:prstGeom>
      </xdr:spPr>
    </xdr:pic>
    <xdr:clientData/>
  </xdr:twoCellAnchor>
  <xdr:twoCellAnchor>
    <xdr:from>
      <xdr:col>20</xdr:col>
      <xdr:colOff>1092817</xdr:colOff>
      <xdr:row>21</xdr:row>
      <xdr:rowOff>42169</xdr:rowOff>
    </xdr:from>
    <xdr:to>
      <xdr:col>22</xdr:col>
      <xdr:colOff>727037</xdr:colOff>
      <xdr:row>24</xdr:row>
      <xdr:rowOff>97875</xdr:rowOff>
    </xdr:to>
    <xdr:sp macro="" textlink="">
      <xdr:nvSpPr>
        <xdr:cNvPr id="4" name="Arc 3">
          <a:extLst>
            <a:ext uri="{FF2B5EF4-FFF2-40B4-BE49-F238E27FC236}">
              <a16:creationId xmlns:a16="http://schemas.microsoft.com/office/drawing/2014/main" id="{CAD77A5D-6789-4B86-B959-A6A292B8FDE9}"/>
            </a:ext>
          </a:extLst>
        </xdr:cNvPr>
        <xdr:cNvSpPr/>
      </xdr:nvSpPr>
      <xdr:spPr>
        <a:xfrm rot="10338608" flipH="1">
          <a:off x="16439973" y="7662169"/>
          <a:ext cx="1408252" cy="984394"/>
        </a:xfrm>
        <a:prstGeom prst="arc">
          <a:avLst>
            <a:gd name="adj1" fmla="val 14809974"/>
            <a:gd name="adj2" fmla="val 1569205"/>
          </a:avLst>
        </a:prstGeom>
        <a:ln w="19050" cap="flat" cmpd="sng" algn="ctr">
          <a:solidFill>
            <a:schemeClr val="dk1"/>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txBody>
        <a:bodyPr vertOverflow="clip" horzOverflow="clip" rtlCol="0" anchor="t"/>
        <a:lstStyle/>
        <a:p>
          <a:pPr algn="l"/>
          <a:endParaRPr lang="en-US" sz="1100"/>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Badge New with solid fill</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8A11A-E5E1-497D-86B2-A4E66A34E1C2}">
  <sheetPr>
    <tabColor rgb="FFFFFF00"/>
  </sheetPr>
  <dimension ref="A1:AF79"/>
  <sheetViews>
    <sheetView showGridLines="0" tabSelected="1" zoomScale="80" zoomScaleNormal="80" workbookViewId="0">
      <pane ySplit="1" topLeftCell="A2" activePane="bottomLeft" state="frozen"/>
      <selection pane="bottomLeft" activeCell="G22" sqref="G22:G23"/>
    </sheetView>
  </sheetViews>
  <sheetFormatPr defaultRowHeight="15" x14ac:dyDescent="0.25"/>
  <cols>
    <col min="1" max="1" width="9.140625" style="16"/>
    <col min="2" max="2" width="4.140625" style="16" customWidth="1"/>
    <col min="3" max="3" width="20.140625" style="16" customWidth="1"/>
    <col min="4" max="4" width="4.5703125" style="16" customWidth="1"/>
    <col min="5" max="5" width="18.5703125" style="16" customWidth="1"/>
    <col min="6" max="6" width="4.7109375" style="16" customWidth="1"/>
    <col min="7" max="7" width="20.5703125" style="16" bestFit="1" customWidth="1"/>
    <col min="8" max="8" width="4.85546875" style="16" customWidth="1"/>
    <col min="9" max="9" width="18.5703125" style="16" bestFit="1" customWidth="1"/>
    <col min="10" max="10" width="4.85546875" style="16" customWidth="1"/>
    <col min="11" max="11" width="18.5703125" style="16" bestFit="1" customWidth="1"/>
    <col min="12" max="12" width="5.42578125" style="16" customWidth="1"/>
    <col min="13" max="13" width="17.42578125" style="16" customWidth="1"/>
    <col min="14" max="14" width="5.42578125" style="16" customWidth="1"/>
    <col min="15" max="15" width="23.7109375" style="16" customWidth="1"/>
    <col min="16" max="16" width="5.140625" style="16" customWidth="1"/>
    <col min="17" max="17" width="21.28515625" style="16" customWidth="1"/>
    <col min="18" max="18" width="4" style="16" customWidth="1"/>
    <col min="19" max="19" width="18.7109375" style="16" customWidth="1"/>
    <col min="20" max="20" width="4" style="16" customWidth="1"/>
    <col min="21" max="21" width="22.5703125" style="16" customWidth="1"/>
    <col min="22" max="22" width="4.140625" style="16" customWidth="1"/>
    <col min="23" max="23" width="21" style="16" customWidth="1"/>
    <col min="24" max="24" width="4.7109375" style="16" customWidth="1"/>
    <col min="25" max="25" width="20" style="16" customWidth="1"/>
    <col min="26" max="26" width="4.42578125" style="16" customWidth="1"/>
    <col min="27" max="27" width="22" style="16" bestFit="1" customWidth="1"/>
    <col min="28" max="28" width="4.85546875" style="16" customWidth="1"/>
    <col min="29" max="29" width="19.42578125" style="16" bestFit="1" customWidth="1"/>
    <col min="30" max="30" width="4.7109375" style="16" customWidth="1"/>
    <col min="31" max="31" width="21.7109375" style="16" customWidth="1"/>
    <col min="32" max="16384" width="9.140625" style="16"/>
  </cols>
  <sheetData>
    <row r="1" spans="1:28" s="35" customFormat="1" ht="46.5" x14ac:dyDescent="0.25">
      <c r="A1" s="34" t="s">
        <v>93</v>
      </c>
    </row>
    <row r="2" spans="1:28" s="19" customFormat="1" ht="24.75" thickBot="1" x14ac:dyDescent="0.3"/>
    <row r="3" spans="1:28" s="19" customFormat="1" ht="24" customHeight="1" thickTop="1" thickBot="1" x14ac:dyDescent="0.3">
      <c r="C3" s="363" t="s">
        <v>100</v>
      </c>
      <c r="D3" s="364"/>
      <c r="E3" s="364"/>
      <c r="F3" s="364"/>
      <c r="G3" s="364"/>
      <c r="H3" s="364"/>
      <c r="I3" s="364"/>
      <c r="J3" s="364"/>
      <c r="K3" s="364"/>
      <c r="L3" s="364"/>
      <c r="M3" s="364"/>
      <c r="N3" s="364"/>
      <c r="O3" s="365"/>
      <c r="Q3" s="73" t="s">
        <v>0</v>
      </c>
      <c r="R3" s="74"/>
      <c r="S3" s="74"/>
      <c r="T3" s="74"/>
      <c r="U3" s="74"/>
      <c r="V3" s="74"/>
      <c r="W3" s="74"/>
      <c r="X3" s="74"/>
      <c r="Y3" s="74"/>
      <c r="Z3" s="74"/>
      <c r="AA3" s="74"/>
      <c r="AB3" s="75"/>
    </row>
    <row r="4" spans="1:28" s="19" customFormat="1" ht="24" customHeight="1" thickBot="1" x14ac:dyDescent="0.3">
      <c r="C4" s="366"/>
      <c r="D4" s="367"/>
      <c r="E4" s="367"/>
      <c r="F4" s="367"/>
      <c r="G4" s="367"/>
      <c r="H4" s="367"/>
      <c r="I4" s="367"/>
      <c r="J4" s="367"/>
      <c r="K4" s="367"/>
      <c r="L4" s="367"/>
      <c r="M4" s="367"/>
      <c r="N4" s="367"/>
      <c r="O4" s="368"/>
      <c r="Q4" s="76" t="s">
        <v>45</v>
      </c>
      <c r="R4" s="77"/>
      <c r="S4" s="77"/>
      <c r="T4" s="77"/>
      <c r="U4" s="77"/>
      <c r="V4" s="77"/>
      <c r="W4" s="77"/>
      <c r="X4" s="77"/>
      <c r="Y4" s="77"/>
      <c r="Z4" s="77"/>
      <c r="AA4" s="77"/>
      <c r="AB4" s="78"/>
    </row>
    <row r="5" spans="1:28" s="19" customFormat="1" ht="24" customHeight="1" thickBot="1" x14ac:dyDescent="0.3">
      <c r="C5" s="369"/>
      <c r="D5" s="370"/>
      <c r="E5" s="370"/>
      <c r="F5" s="370"/>
      <c r="G5" s="370"/>
      <c r="H5" s="370"/>
      <c r="I5" s="370"/>
      <c r="J5" s="370"/>
      <c r="K5" s="370"/>
      <c r="L5" s="370"/>
      <c r="M5" s="370"/>
      <c r="N5" s="370"/>
      <c r="O5" s="371"/>
      <c r="Q5" s="79" t="s">
        <v>23</v>
      </c>
      <c r="R5" s="80"/>
      <c r="S5" s="80"/>
      <c r="T5" s="80"/>
      <c r="U5" s="80"/>
      <c r="V5" s="80"/>
      <c r="W5" s="80"/>
      <c r="X5" s="80"/>
      <c r="Y5" s="80"/>
      <c r="Z5" s="80"/>
      <c r="AA5" s="80"/>
      <c r="AB5" s="81"/>
    </row>
    <row r="6" spans="1:28" s="19" customFormat="1" ht="24.75" customHeight="1" thickTop="1" thickBot="1" x14ac:dyDescent="0.3">
      <c r="C6" s="67"/>
      <c r="D6" s="67"/>
      <c r="E6" s="67"/>
      <c r="F6" s="67"/>
      <c r="G6" s="67"/>
      <c r="H6" s="67"/>
      <c r="Q6" s="79" t="s">
        <v>3</v>
      </c>
      <c r="R6" s="80"/>
      <c r="S6" s="80"/>
      <c r="T6" s="80"/>
      <c r="U6" s="80"/>
      <c r="V6" s="80"/>
      <c r="W6" s="80"/>
      <c r="X6" s="80"/>
      <c r="Y6" s="80"/>
      <c r="Z6" s="80"/>
      <c r="AA6" s="80"/>
      <c r="AB6" s="81"/>
    </row>
    <row r="7" spans="1:28" s="19" customFormat="1" ht="21.75" customHeight="1" thickTop="1" x14ac:dyDescent="0.25">
      <c r="D7" s="372" t="s">
        <v>101</v>
      </c>
      <c r="E7" s="373"/>
      <c r="F7" s="373"/>
      <c r="G7" s="373"/>
      <c r="H7" s="373"/>
      <c r="I7" s="373"/>
      <c r="J7" s="373"/>
      <c r="K7" s="373"/>
      <c r="L7" s="373"/>
      <c r="M7" s="373"/>
      <c r="N7" s="374"/>
      <c r="O7" s="70"/>
      <c r="Q7" s="321" t="s">
        <v>44</v>
      </c>
      <c r="R7" s="322"/>
      <c r="S7" s="322"/>
      <c r="T7" s="322"/>
      <c r="U7" s="322"/>
      <c r="V7" s="322"/>
      <c r="W7" s="322"/>
      <c r="X7" s="322"/>
      <c r="Y7" s="322"/>
      <c r="Z7" s="322"/>
      <c r="AA7" s="322"/>
      <c r="AB7" s="323"/>
    </row>
    <row r="8" spans="1:28" s="19" customFormat="1" ht="30" customHeight="1" thickBot="1" x14ac:dyDescent="0.3">
      <c r="C8" s="70"/>
      <c r="D8" s="375"/>
      <c r="E8" s="376"/>
      <c r="F8" s="376"/>
      <c r="G8" s="376"/>
      <c r="H8" s="376"/>
      <c r="I8" s="376"/>
      <c r="J8" s="376"/>
      <c r="K8" s="376"/>
      <c r="L8" s="376"/>
      <c r="M8" s="376"/>
      <c r="N8" s="377"/>
      <c r="O8" s="70"/>
      <c r="Q8" s="324"/>
      <c r="R8" s="325"/>
      <c r="S8" s="325"/>
      <c r="T8" s="325"/>
      <c r="U8" s="325"/>
      <c r="V8" s="325"/>
      <c r="W8" s="325"/>
      <c r="X8" s="325"/>
      <c r="Y8" s="325"/>
      <c r="Z8" s="325"/>
      <c r="AA8" s="325"/>
      <c r="AB8" s="326"/>
    </row>
    <row r="9" spans="1:28" s="19" customFormat="1" ht="24" customHeight="1" thickTop="1" thickBot="1" x14ac:dyDescent="0.3">
      <c r="C9" s="70"/>
      <c r="D9" s="70"/>
      <c r="E9" s="70"/>
      <c r="F9" s="70"/>
      <c r="G9" s="70"/>
      <c r="H9" s="70"/>
      <c r="Q9" s="327"/>
      <c r="R9" s="328"/>
      <c r="S9" s="328"/>
      <c r="T9" s="328"/>
      <c r="U9" s="328"/>
      <c r="V9" s="328"/>
      <c r="W9" s="328"/>
      <c r="X9" s="328"/>
      <c r="Y9" s="328"/>
      <c r="Z9" s="328"/>
      <c r="AA9" s="328"/>
      <c r="AB9" s="329"/>
    </row>
    <row r="10" spans="1:28" s="19" customFormat="1" ht="24" customHeight="1" x14ac:dyDescent="0.25">
      <c r="C10" s="378" t="s">
        <v>95</v>
      </c>
      <c r="D10" s="379"/>
      <c r="E10" s="379"/>
      <c r="F10" s="379"/>
      <c r="G10" s="379"/>
      <c r="H10" s="379"/>
      <c r="I10" s="379"/>
      <c r="J10" s="379"/>
      <c r="K10" s="379"/>
      <c r="L10" s="379"/>
      <c r="M10" s="379"/>
      <c r="N10" s="379"/>
      <c r="O10" s="380"/>
      <c r="Q10" s="336" t="s">
        <v>67</v>
      </c>
      <c r="R10" s="337"/>
      <c r="S10" s="337"/>
      <c r="T10" s="337"/>
      <c r="U10" s="337"/>
      <c r="V10" s="337"/>
      <c r="W10" s="337"/>
      <c r="X10" s="337"/>
      <c r="Y10" s="337"/>
      <c r="Z10" s="337"/>
      <c r="AA10" s="337"/>
      <c r="AB10" s="338"/>
    </row>
    <row r="11" spans="1:28" s="19" customFormat="1" ht="15.75" customHeight="1" x14ac:dyDescent="0.25">
      <c r="C11" s="381"/>
      <c r="D11" s="382"/>
      <c r="E11" s="382"/>
      <c r="F11" s="382"/>
      <c r="G11" s="382"/>
      <c r="H11" s="382"/>
      <c r="I11" s="382"/>
      <c r="J11" s="382"/>
      <c r="K11" s="382"/>
      <c r="L11" s="382"/>
      <c r="M11" s="382"/>
      <c r="N11" s="382"/>
      <c r="O11" s="383"/>
      <c r="Q11" s="339"/>
      <c r="R11" s="340"/>
      <c r="S11" s="340"/>
      <c r="T11" s="340"/>
      <c r="U11" s="340"/>
      <c r="V11" s="340"/>
      <c r="W11" s="340"/>
      <c r="X11" s="340"/>
      <c r="Y11" s="340"/>
      <c r="Z11" s="340"/>
      <c r="AA11" s="340"/>
      <c r="AB11" s="341"/>
    </row>
    <row r="12" spans="1:28" s="19" customFormat="1" ht="24" customHeight="1" thickBot="1" x14ac:dyDescent="0.3">
      <c r="C12" s="381"/>
      <c r="D12" s="382"/>
      <c r="E12" s="382"/>
      <c r="F12" s="382"/>
      <c r="G12" s="382"/>
      <c r="H12" s="382"/>
      <c r="I12" s="382"/>
      <c r="J12" s="382"/>
      <c r="K12" s="382"/>
      <c r="L12" s="382"/>
      <c r="M12" s="382"/>
      <c r="N12" s="382"/>
      <c r="O12" s="383"/>
      <c r="P12" s="36"/>
      <c r="Q12" s="342"/>
      <c r="R12" s="343"/>
      <c r="S12" s="343"/>
      <c r="T12" s="343"/>
      <c r="U12" s="343"/>
      <c r="V12" s="343"/>
      <c r="W12" s="343"/>
      <c r="X12" s="343"/>
      <c r="Y12" s="343"/>
      <c r="Z12" s="343"/>
      <c r="AA12" s="343"/>
      <c r="AB12" s="344"/>
    </row>
    <row r="13" spans="1:28" s="19" customFormat="1" ht="18" customHeight="1" thickBot="1" x14ac:dyDescent="0.3">
      <c r="B13" s="36"/>
      <c r="C13" s="384"/>
      <c r="D13" s="385"/>
      <c r="E13" s="385"/>
      <c r="F13" s="385"/>
      <c r="G13" s="385"/>
      <c r="H13" s="385"/>
      <c r="I13" s="385"/>
      <c r="J13" s="385"/>
      <c r="K13" s="385"/>
      <c r="L13" s="385"/>
      <c r="M13" s="385"/>
      <c r="N13" s="385"/>
      <c r="O13" s="386"/>
      <c r="P13" s="36"/>
      <c r="Q13" s="321" t="s">
        <v>46</v>
      </c>
      <c r="R13" s="322"/>
      <c r="S13" s="322"/>
      <c r="T13" s="322"/>
      <c r="U13" s="322"/>
      <c r="V13" s="322"/>
      <c r="W13" s="322"/>
      <c r="X13" s="322"/>
      <c r="Y13" s="322"/>
      <c r="Z13" s="322"/>
      <c r="AA13" s="322"/>
      <c r="AB13" s="323"/>
    </row>
    <row r="14" spans="1:28" s="19" customFormat="1" ht="24.75" customHeight="1" x14ac:dyDescent="0.25">
      <c r="C14" s="378" t="s">
        <v>96</v>
      </c>
      <c r="D14" s="379"/>
      <c r="E14" s="379"/>
      <c r="F14" s="379"/>
      <c r="G14" s="379"/>
      <c r="H14" s="379"/>
      <c r="I14" s="379"/>
      <c r="J14" s="379"/>
      <c r="K14" s="379"/>
      <c r="L14" s="379"/>
      <c r="M14" s="379"/>
      <c r="N14" s="379"/>
      <c r="O14" s="380"/>
      <c r="P14" s="36"/>
      <c r="Q14" s="324"/>
      <c r="R14" s="325"/>
      <c r="S14" s="325"/>
      <c r="T14" s="325"/>
      <c r="U14" s="325"/>
      <c r="V14" s="325"/>
      <c r="W14" s="325"/>
      <c r="X14" s="325"/>
      <c r="Y14" s="325"/>
      <c r="Z14" s="325"/>
      <c r="AA14" s="325"/>
      <c r="AB14" s="326"/>
    </row>
    <row r="15" spans="1:28" s="19" customFormat="1" ht="26.25" customHeight="1" thickBot="1" x14ac:dyDescent="0.3">
      <c r="C15" s="384"/>
      <c r="D15" s="385"/>
      <c r="E15" s="385"/>
      <c r="F15" s="385"/>
      <c r="G15" s="385"/>
      <c r="H15" s="385"/>
      <c r="I15" s="385"/>
      <c r="J15" s="385"/>
      <c r="K15" s="385"/>
      <c r="L15" s="385"/>
      <c r="M15" s="385"/>
      <c r="N15" s="385"/>
      <c r="O15" s="386"/>
      <c r="P15" s="68"/>
      <c r="Q15" s="327"/>
      <c r="R15" s="328"/>
      <c r="S15" s="328"/>
      <c r="T15" s="328"/>
      <c r="U15" s="328"/>
      <c r="V15" s="328"/>
      <c r="W15" s="328"/>
      <c r="X15" s="328"/>
      <c r="Y15" s="328"/>
      <c r="Z15" s="328"/>
      <c r="AA15" s="328"/>
      <c r="AB15" s="329"/>
    </row>
    <row r="16" spans="1:28" s="20" customFormat="1" ht="15" customHeight="1" x14ac:dyDescent="0.25">
      <c r="B16" s="69"/>
      <c r="C16" s="69"/>
      <c r="D16" s="69"/>
      <c r="E16" s="69"/>
      <c r="F16" s="69"/>
      <c r="G16" s="69"/>
      <c r="H16" s="69"/>
      <c r="I16" s="69"/>
      <c r="J16" s="69"/>
      <c r="K16" s="69"/>
      <c r="L16" s="69"/>
      <c r="M16" s="69"/>
      <c r="N16" s="69"/>
      <c r="O16" s="69"/>
      <c r="Q16" s="321" t="s">
        <v>68</v>
      </c>
      <c r="R16" s="322"/>
      <c r="S16" s="322"/>
      <c r="T16" s="322"/>
      <c r="U16" s="322"/>
      <c r="V16" s="322"/>
      <c r="W16" s="322"/>
      <c r="X16" s="322"/>
      <c r="Y16" s="322"/>
      <c r="Z16" s="322"/>
      <c r="AA16" s="322"/>
      <c r="AB16" s="323"/>
    </row>
    <row r="17" spans="1:32" s="20" customFormat="1" ht="29.25" thickBot="1" x14ac:dyDescent="0.3">
      <c r="A17" s="15"/>
      <c r="F17" s="387" t="s">
        <v>99</v>
      </c>
      <c r="G17" s="387"/>
      <c r="H17" s="387"/>
      <c r="I17" s="387"/>
      <c r="J17" s="48"/>
      <c r="K17" s="48"/>
      <c r="L17" s="48"/>
      <c r="M17" s="48"/>
      <c r="N17" s="48"/>
      <c r="O17" s="48"/>
      <c r="Q17" s="327"/>
      <c r="R17" s="328"/>
      <c r="S17" s="328"/>
      <c r="T17" s="328"/>
      <c r="U17" s="328"/>
      <c r="V17" s="328"/>
      <c r="W17" s="328"/>
      <c r="X17" s="328"/>
      <c r="Y17" s="328"/>
      <c r="Z17" s="328"/>
      <c r="AA17" s="328"/>
      <c r="AB17" s="329"/>
    </row>
    <row r="18" spans="1:32" s="20" customFormat="1" ht="22.5" customHeight="1" x14ac:dyDescent="0.25">
      <c r="A18" s="19"/>
      <c r="F18" s="387"/>
      <c r="G18" s="387"/>
      <c r="H18" s="387"/>
      <c r="I18" s="387"/>
      <c r="J18" s="21"/>
      <c r="K18" s="21"/>
      <c r="L18" s="49"/>
      <c r="M18" s="49"/>
      <c r="O18" s="50"/>
      <c r="Q18" s="72"/>
      <c r="R18" s="72"/>
      <c r="S18" s="72"/>
      <c r="T18" s="72"/>
      <c r="U18" s="72"/>
      <c r="V18" s="72"/>
      <c r="W18" s="72"/>
      <c r="X18" s="72"/>
      <c r="Y18" s="72"/>
      <c r="Z18" s="72"/>
      <c r="AA18" s="72"/>
      <c r="AB18" s="72"/>
    </row>
    <row r="19" spans="1:32" s="20" customFormat="1" ht="21" customHeight="1" thickBot="1" x14ac:dyDescent="0.3">
      <c r="A19" s="19"/>
      <c r="F19" s="388"/>
      <c r="G19" s="388"/>
      <c r="H19" s="388"/>
      <c r="I19" s="388"/>
      <c r="J19" s="51"/>
      <c r="K19" s="51"/>
      <c r="L19" s="52"/>
      <c r="M19" s="52"/>
      <c r="N19" s="52"/>
      <c r="O19" s="53"/>
      <c r="P19" s="16"/>
    </row>
    <row r="20" spans="1:32" ht="24.75" customHeight="1" thickTop="1" thickBot="1" x14ac:dyDescent="0.3">
      <c r="B20" s="389" t="s">
        <v>65</v>
      </c>
      <c r="C20" s="390"/>
      <c r="D20" s="390"/>
      <c r="E20" s="390"/>
      <c r="F20" s="390"/>
      <c r="G20" s="390"/>
      <c r="H20" s="390"/>
      <c r="I20" s="390"/>
      <c r="J20" s="390"/>
      <c r="K20" s="390"/>
      <c r="L20" s="390"/>
      <c r="M20" s="390"/>
      <c r="N20" s="390"/>
      <c r="O20" s="390"/>
      <c r="P20" s="391"/>
      <c r="R20" s="357" t="s">
        <v>47</v>
      </c>
      <c r="S20" s="358"/>
      <c r="T20" s="358"/>
      <c r="U20" s="82"/>
      <c r="V20" s="82"/>
      <c r="W20" s="83"/>
    </row>
    <row r="21" spans="1:32" ht="24.75" customHeight="1" thickBot="1" x14ac:dyDescent="0.3">
      <c r="B21" s="37"/>
      <c r="C21" s="38"/>
      <c r="D21" s="38"/>
      <c r="E21" s="38"/>
      <c r="F21" s="38"/>
      <c r="G21" s="38"/>
      <c r="H21" s="38"/>
      <c r="I21" s="38"/>
      <c r="J21" s="38"/>
      <c r="K21" s="38"/>
      <c r="L21" s="38"/>
      <c r="M21" s="38"/>
      <c r="N21" s="38"/>
      <c r="O21" s="38"/>
      <c r="P21" s="45"/>
      <c r="R21" s="359"/>
      <c r="S21" s="360"/>
      <c r="T21" s="360"/>
      <c r="U21" s="278" t="s">
        <v>48</v>
      </c>
      <c r="V21" s="279"/>
      <c r="W21" s="282" t="e" vm="1">
        <v>#VALUE!</v>
      </c>
    </row>
    <row r="22" spans="1:32" ht="24.75" customHeight="1" thickBot="1" x14ac:dyDescent="0.3">
      <c r="B22" s="12"/>
      <c r="C22" s="294" t="s">
        <v>54</v>
      </c>
      <c r="D22" s="295"/>
      <c r="E22" s="295"/>
      <c r="F22" s="295"/>
      <c r="G22" s="298" t="s">
        <v>2</v>
      </c>
      <c r="H22" s="300" t="e" vm="1">
        <v>#VALUE!</v>
      </c>
      <c r="I22" s="20"/>
      <c r="J22" s="349" t="s">
        <v>90</v>
      </c>
      <c r="K22" s="350"/>
      <c r="L22" s="350"/>
      <c r="M22" s="350"/>
      <c r="N22" s="350"/>
      <c r="O22" s="32" t="s">
        <v>89</v>
      </c>
      <c r="P22" s="46"/>
      <c r="R22" s="359"/>
      <c r="S22" s="360"/>
      <c r="T22" s="360"/>
      <c r="U22" s="280"/>
      <c r="V22" s="281"/>
      <c r="W22" s="282"/>
    </row>
    <row r="23" spans="1:32" ht="21.75" customHeight="1" thickBot="1" x14ac:dyDescent="0.3">
      <c r="B23" s="12"/>
      <c r="C23" s="296"/>
      <c r="D23" s="297"/>
      <c r="E23" s="297"/>
      <c r="F23" s="297"/>
      <c r="G23" s="299"/>
      <c r="H23" s="301"/>
      <c r="I23" s="20"/>
      <c r="J23" s="302" t="s">
        <v>88</v>
      </c>
      <c r="K23" s="303"/>
      <c r="L23" s="303"/>
      <c r="M23" s="303"/>
      <c r="N23" s="303"/>
      <c r="O23" s="392">
        <f>'Val Tables'!C7</f>
        <v>0.1</v>
      </c>
      <c r="P23" s="25"/>
      <c r="R23" s="359"/>
      <c r="S23" s="360"/>
      <c r="T23" s="360"/>
      <c r="U23" s="283" t="s">
        <v>97</v>
      </c>
      <c r="V23" s="283"/>
      <c r="W23" s="84"/>
      <c r="AD23" s="22"/>
      <c r="AE23" s="22"/>
      <c r="AF23" s="22"/>
    </row>
    <row r="24" spans="1:32" ht="24.75" customHeight="1" x14ac:dyDescent="0.25">
      <c r="B24" s="12"/>
      <c r="C24" s="287" t="s">
        <v>91</v>
      </c>
      <c r="D24" s="288"/>
      <c r="E24" s="288"/>
      <c r="F24" s="288"/>
      <c r="G24" s="288"/>
      <c r="H24" s="289"/>
      <c r="J24" s="33" t="s">
        <v>92</v>
      </c>
      <c r="K24" s="277" t="s">
        <v>29</v>
      </c>
      <c r="L24" s="277"/>
      <c r="M24" s="277"/>
      <c r="N24" s="277"/>
      <c r="O24" s="392"/>
      <c r="P24" s="25"/>
      <c r="R24" s="359"/>
      <c r="S24" s="360"/>
      <c r="T24" s="360"/>
      <c r="U24" s="284"/>
      <c r="V24" s="284"/>
      <c r="W24" s="84"/>
      <c r="AD24" s="22"/>
      <c r="AE24" s="22"/>
      <c r="AF24" s="22"/>
    </row>
    <row r="25" spans="1:32" ht="24.75" customHeight="1" thickBot="1" x14ac:dyDescent="0.3">
      <c r="B25" s="12"/>
      <c r="C25" s="290"/>
      <c r="D25" s="291"/>
      <c r="E25" s="291"/>
      <c r="F25" s="291"/>
      <c r="G25" s="291"/>
      <c r="H25" s="292"/>
      <c r="J25" s="33" t="s">
        <v>92</v>
      </c>
      <c r="K25" s="277" t="s">
        <v>30</v>
      </c>
      <c r="L25" s="277"/>
      <c r="M25" s="277"/>
      <c r="N25" s="277"/>
      <c r="O25" s="392"/>
      <c r="P25" s="25"/>
      <c r="R25" s="359"/>
      <c r="S25" s="360"/>
      <c r="T25" s="360"/>
      <c r="U25" s="284"/>
      <c r="V25" s="284"/>
      <c r="W25" s="84"/>
      <c r="AD25" s="22"/>
      <c r="AE25" s="22"/>
      <c r="AF25" s="22"/>
    </row>
    <row r="26" spans="1:32" ht="24.75" customHeight="1" x14ac:dyDescent="0.25">
      <c r="B26" s="12"/>
      <c r="J26" s="33" t="s">
        <v>92</v>
      </c>
      <c r="K26" s="277" t="s">
        <v>31</v>
      </c>
      <c r="L26" s="277"/>
      <c r="M26" s="277"/>
      <c r="N26" s="277"/>
      <c r="O26" s="392"/>
      <c r="P26" s="25"/>
      <c r="R26" s="359"/>
      <c r="S26" s="360"/>
      <c r="T26" s="360"/>
      <c r="U26" s="85"/>
      <c r="V26" s="85"/>
      <c r="W26" s="86"/>
      <c r="AD26" s="22"/>
      <c r="AE26" s="22"/>
      <c r="AF26" s="22"/>
    </row>
    <row r="27" spans="1:32" ht="24.75" customHeight="1" thickBot="1" x14ac:dyDescent="0.3">
      <c r="B27" s="39"/>
      <c r="C27" s="293" t="str">
        <f>IF($G$22="No","Since you have indicated the appointment is not eligible for group benefits, determine vacation pay below:","")</f>
        <v/>
      </c>
      <c r="D27" s="293"/>
      <c r="E27" s="293"/>
      <c r="F27" s="293"/>
      <c r="G27" s="293"/>
      <c r="H27" s="293"/>
      <c r="J27" s="33" t="s">
        <v>92</v>
      </c>
      <c r="K27" s="277" t="s">
        <v>32</v>
      </c>
      <c r="L27" s="277"/>
      <c r="M27" s="277"/>
      <c r="N27" s="277"/>
      <c r="O27" s="392"/>
      <c r="P27" s="25"/>
      <c r="R27" s="361"/>
      <c r="S27" s="362"/>
      <c r="T27" s="362"/>
      <c r="U27" s="87"/>
      <c r="V27" s="87"/>
      <c r="W27" s="88"/>
      <c r="AB27" s="11"/>
      <c r="AC27" s="11"/>
      <c r="AD27" s="22"/>
      <c r="AE27" s="22"/>
      <c r="AF27" s="22"/>
    </row>
    <row r="28" spans="1:32" s="11" customFormat="1" ht="80.25" customHeight="1" thickTop="1" x14ac:dyDescent="0.25">
      <c r="B28" s="39"/>
      <c r="C28" s="293"/>
      <c r="D28" s="293"/>
      <c r="E28" s="293"/>
      <c r="F28" s="293"/>
      <c r="G28" s="293"/>
      <c r="H28" s="293"/>
      <c r="I28" s="16"/>
      <c r="J28" s="285" t="s">
        <v>33</v>
      </c>
      <c r="K28" s="286"/>
      <c r="L28" s="286"/>
      <c r="M28" s="286"/>
      <c r="N28" s="286"/>
      <c r="O28" s="221">
        <f>IF(UPPER(G22)="YES",0,
IF(AND(UPPER(F30)="YES",UPPER(F31)=""),0.04,
IF(AND(UPPER(F30)="",UPPER(F31)="YES"),0.06,
IF(AND(UPPER(F30)="YES",UPPER(F31)="YES"),"Error: You input YES for both VP options!",
IF(AND(UPPER(G22)="NO",UPPER(F30)="",UPPER(F31)=""),"Error: You must input YES for only one VP option!",
IF(OR(AND(UPPER(F30)&lt;&gt;"YES",UPPER(F30)&lt;&gt;""),AND(UPPER(F31)&lt;&gt;"YES",UPPER(F31)&lt;&gt;"")),"Error: Only use YES for VP, otherwise leave blank!",""))))))</f>
        <v>0</v>
      </c>
      <c r="P28" s="25"/>
      <c r="AD28" s="17"/>
      <c r="AE28" s="17"/>
      <c r="AF28" s="17"/>
    </row>
    <row r="29" spans="1:32" s="11" customFormat="1" ht="46.5" customHeight="1" x14ac:dyDescent="0.25">
      <c r="B29" s="39"/>
      <c r="C29" s="40" t="str">
        <f>IF($G$22="No","Period of Employment","")</f>
        <v/>
      </c>
      <c r="D29" s="355" t="str">
        <f>IF($G$22="No","Vacation Pay to be calculated at:","")</f>
        <v/>
      </c>
      <c r="E29" s="355"/>
      <c r="F29" s="356" t="str">
        <f>IF($G$22="No","Write YES below next to 4% OR 6%","")</f>
        <v/>
      </c>
      <c r="G29" s="356"/>
      <c r="H29" s="356"/>
      <c r="I29" s="16"/>
      <c r="J29" s="302" t="s">
        <v>55</v>
      </c>
      <c r="K29" s="303"/>
      <c r="L29" s="303"/>
      <c r="M29" s="303"/>
      <c r="N29" s="304"/>
      <c r="O29" s="307">
        <f>IF(G22="Yes",'Val Tables'!C14,0)</f>
        <v>0.12</v>
      </c>
      <c r="P29" s="25"/>
      <c r="AD29" s="17"/>
      <c r="AE29" s="17"/>
      <c r="AF29" s="17"/>
    </row>
    <row r="30" spans="1:32" s="11" customFormat="1" ht="24.75" customHeight="1" thickBot="1" x14ac:dyDescent="0.3">
      <c r="B30" s="39"/>
      <c r="C30" s="41" t="str">
        <f>IF($G$22="No","Less than 5 years","")</f>
        <v/>
      </c>
      <c r="D30" s="276" t="str">
        <f>IF($G$22="No",'Val Tables'!C8,"")</f>
        <v/>
      </c>
      <c r="E30" s="276"/>
      <c r="F30" s="306"/>
      <c r="G30" s="306"/>
      <c r="H30" s="306"/>
      <c r="I30" s="16"/>
      <c r="J30" s="33" t="s">
        <v>92</v>
      </c>
      <c r="K30" s="277" t="s">
        <v>56</v>
      </c>
      <c r="L30" s="277"/>
      <c r="M30" s="277"/>
      <c r="N30" s="277"/>
      <c r="O30" s="307"/>
      <c r="P30" s="25"/>
      <c r="Q30" s="16"/>
      <c r="R30" s="16"/>
      <c r="S30" s="16"/>
      <c r="T30" s="16"/>
      <c r="U30" s="16"/>
      <c r="AB30" s="16"/>
      <c r="AC30" s="16"/>
    </row>
    <row r="31" spans="1:32" ht="24.75" customHeight="1" x14ac:dyDescent="0.25">
      <c r="B31" s="42"/>
      <c r="C31" s="41" t="str">
        <f>IF($G$22="No","Greater than 5 years","")</f>
        <v/>
      </c>
      <c r="D31" s="276" t="str">
        <f>IF($G$22="No",'Val Tables'!C9,"")</f>
        <v/>
      </c>
      <c r="E31" s="276"/>
      <c r="F31" s="293"/>
      <c r="G31" s="293"/>
      <c r="H31" s="293"/>
      <c r="J31" s="33" t="s">
        <v>92</v>
      </c>
      <c r="K31" s="277" t="s">
        <v>57</v>
      </c>
      <c r="L31" s="277"/>
      <c r="M31" s="277"/>
      <c r="N31" s="277"/>
      <c r="O31" s="307"/>
      <c r="P31" s="25"/>
      <c r="R31" s="267" t="s">
        <v>98</v>
      </c>
      <c r="S31" s="268"/>
      <c r="T31" s="268"/>
      <c r="U31" s="268"/>
      <c r="V31" s="268"/>
      <c r="W31" s="269"/>
    </row>
    <row r="32" spans="1:32" ht="24.75" customHeight="1" x14ac:dyDescent="0.25">
      <c r="B32" s="42"/>
      <c r="C32" s="15"/>
      <c r="D32" s="15"/>
      <c r="E32" s="15"/>
      <c r="F32" s="305"/>
      <c r="G32" s="305"/>
      <c r="H32" s="305"/>
      <c r="I32" s="11"/>
      <c r="J32" s="33" t="s">
        <v>92</v>
      </c>
      <c r="K32" s="277" t="s">
        <v>27</v>
      </c>
      <c r="L32" s="277"/>
      <c r="M32" s="277"/>
      <c r="N32" s="277"/>
      <c r="O32" s="307"/>
      <c r="P32" s="25"/>
      <c r="R32" s="270"/>
      <c r="S32" s="271"/>
      <c r="T32" s="271"/>
      <c r="U32" s="271"/>
      <c r="V32" s="271"/>
      <c r="W32" s="272"/>
    </row>
    <row r="33" spans="1:30" ht="24.75" customHeight="1" x14ac:dyDescent="0.25">
      <c r="B33" s="42"/>
      <c r="C33" s="15"/>
      <c r="D33" s="15"/>
      <c r="E33" s="15"/>
      <c r="F33" s="305"/>
      <c r="G33" s="305"/>
      <c r="H33" s="305"/>
      <c r="I33" s="11"/>
      <c r="J33" s="351" t="s">
        <v>66</v>
      </c>
      <c r="K33" s="352"/>
      <c r="L33" s="352"/>
      <c r="M33" s="352"/>
      <c r="N33" s="352"/>
      <c r="O33" s="254">
        <f>O23+O29+O28</f>
        <v>0.22</v>
      </c>
      <c r="P33" s="25"/>
      <c r="R33" s="270"/>
      <c r="S33" s="271"/>
      <c r="T33" s="271"/>
      <c r="U33" s="271"/>
      <c r="V33" s="271"/>
      <c r="W33" s="272"/>
    </row>
    <row r="34" spans="1:30" ht="24.75" customHeight="1" thickBot="1" x14ac:dyDescent="0.3">
      <c r="B34" s="43"/>
      <c r="C34" s="15"/>
      <c r="D34" s="15"/>
      <c r="E34" s="15"/>
      <c r="F34" s="305"/>
      <c r="G34" s="305"/>
      <c r="H34" s="305"/>
      <c r="I34" s="31"/>
      <c r="J34" s="353"/>
      <c r="K34" s="354"/>
      <c r="L34" s="354"/>
      <c r="M34" s="354"/>
      <c r="N34" s="354"/>
      <c r="O34" s="255"/>
      <c r="P34" s="25"/>
      <c r="R34" s="270"/>
      <c r="S34" s="271"/>
      <c r="T34" s="271"/>
      <c r="U34" s="271"/>
      <c r="V34" s="271"/>
      <c r="W34" s="272"/>
    </row>
    <row r="35" spans="1:30" ht="24.75" customHeight="1" thickBot="1" x14ac:dyDescent="0.3">
      <c r="B35" s="13"/>
      <c r="C35" s="14"/>
      <c r="D35" s="44"/>
      <c r="E35" s="44"/>
      <c r="F35" s="54"/>
      <c r="G35" s="54"/>
      <c r="H35" s="54"/>
      <c r="I35" s="14"/>
      <c r="J35" s="14"/>
      <c r="K35" s="14"/>
      <c r="L35" s="14"/>
      <c r="M35" s="14"/>
      <c r="N35" s="14"/>
      <c r="O35" s="14"/>
      <c r="P35" s="47"/>
      <c r="R35" s="273"/>
      <c r="S35" s="274"/>
      <c r="T35" s="274"/>
      <c r="U35" s="274"/>
      <c r="V35" s="274"/>
      <c r="W35" s="275"/>
    </row>
    <row r="36" spans="1:30" ht="18.75" x14ac:dyDescent="0.25">
      <c r="R36" s="18"/>
      <c r="W36" s="11"/>
    </row>
    <row r="37" spans="1:30" x14ac:dyDescent="0.25">
      <c r="F37" s="24"/>
    </row>
    <row r="38" spans="1:30" ht="31.5" x14ac:dyDescent="0.25">
      <c r="A38" s="320" t="s">
        <v>109</v>
      </c>
      <c r="B38" s="320"/>
      <c r="C38" s="320"/>
      <c r="D38" s="320"/>
      <c r="E38" s="320"/>
      <c r="F38" s="320"/>
      <c r="G38" s="320"/>
      <c r="H38" s="320"/>
      <c r="I38" s="320"/>
      <c r="J38" s="320"/>
      <c r="K38" s="320"/>
      <c r="L38" s="320"/>
      <c r="M38" s="320"/>
      <c r="N38" s="58"/>
      <c r="O38" s="320" t="s">
        <v>110</v>
      </c>
      <c r="P38" s="320"/>
      <c r="Q38" s="320"/>
      <c r="R38" s="320"/>
      <c r="S38" s="320"/>
      <c r="T38" s="320"/>
      <c r="U38" s="320"/>
      <c r="V38" s="320"/>
      <c r="W38" s="320"/>
      <c r="X38" s="320"/>
      <c r="Y38" s="320"/>
      <c r="Z38" s="320"/>
      <c r="AA38" s="320"/>
      <c r="AB38" s="30"/>
      <c r="AC38" s="30"/>
    </row>
    <row r="39" spans="1:30" ht="27" thickBot="1" x14ac:dyDescent="0.3">
      <c r="A39" s="55"/>
      <c r="B39" s="55"/>
      <c r="C39" s="55"/>
      <c r="D39" s="55"/>
      <c r="E39" s="55"/>
      <c r="F39" s="55"/>
      <c r="G39" s="55"/>
      <c r="H39" s="55"/>
      <c r="I39" s="55"/>
      <c r="J39" s="55"/>
      <c r="K39" s="55"/>
      <c r="L39" s="55"/>
      <c r="M39" s="55"/>
      <c r="N39" s="59"/>
      <c r="O39" s="55"/>
      <c r="P39" s="55"/>
      <c r="Q39" s="55"/>
      <c r="R39" s="55"/>
      <c r="S39" s="55"/>
      <c r="T39" s="55"/>
      <c r="U39" s="57"/>
      <c r="V39" s="57"/>
      <c r="W39" s="57"/>
      <c r="X39" s="57"/>
      <c r="Y39" s="57"/>
      <c r="Z39" s="57"/>
      <c r="AA39" s="57"/>
      <c r="AB39" s="15"/>
      <c r="AC39" s="15"/>
      <c r="AD39" s="30"/>
    </row>
    <row r="40" spans="1:30" ht="28.5" x14ac:dyDescent="0.25">
      <c r="A40" s="55"/>
      <c r="B40" s="55"/>
      <c r="C40" s="55"/>
      <c r="D40" s="346" t="s">
        <v>84</v>
      </c>
      <c r="E40" s="347"/>
      <c r="F40" s="347"/>
      <c r="G40" s="347"/>
      <c r="H40" s="347"/>
      <c r="I40" s="347"/>
      <c r="J40" s="348"/>
      <c r="K40" s="55"/>
      <c r="L40" s="55"/>
      <c r="M40" s="55"/>
      <c r="N40" s="59"/>
      <c r="O40" s="55"/>
      <c r="P40" s="256" t="s">
        <v>105</v>
      </c>
      <c r="Q40" s="257"/>
      <c r="R40" s="257"/>
      <c r="S40" s="257"/>
      <c r="T40" s="257"/>
      <c r="U40" s="257"/>
      <c r="V40" s="258"/>
      <c r="W40" s="55"/>
      <c r="X40" s="55"/>
      <c r="Y40" s="55"/>
      <c r="Z40" s="55"/>
      <c r="AA40" s="55"/>
    </row>
    <row r="41" spans="1:30" ht="45" customHeight="1" thickBot="1" x14ac:dyDescent="0.3">
      <c r="A41" s="55"/>
      <c r="B41" s="55"/>
      <c r="C41" s="55"/>
      <c r="D41" s="89"/>
      <c r="E41" s="345" t="s">
        <v>49</v>
      </c>
      <c r="F41" s="345"/>
      <c r="G41" s="345"/>
      <c r="H41" s="345"/>
      <c r="I41" s="345"/>
      <c r="J41" s="90"/>
      <c r="K41" s="55"/>
      <c r="L41" s="55"/>
      <c r="M41" s="55"/>
      <c r="N41" s="59"/>
      <c r="O41" s="55"/>
      <c r="P41" s="259" t="s">
        <v>61</v>
      </c>
      <c r="Q41" s="260"/>
      <c r="R41" s="260"/>
      <c r="S41" s="260"/>
      <c r="T41" s="260"/>
      <c r="U41" s="260"/>
      <c r="V41" s="261"/>
      <c r="W41" s="55"/>
      <c r="X41" s="55"/>
      <c r="Y41" s="55"/>
      <c r="Z41" s="55"/>
      <c r="AA41" s="55"/>
    </row>
    <row r="42" spans="1:30" ht="63.75" thickBot="1" x14ac:dyDescent="0.3">
      <c r="A42" s="55"/>
      <c r="B42" s="55"/>
      <c r="C42" s="55"/>
      <c r="D42" s="89"/>
      <c r="E42" s="208" t="s">
        <v>80</v>
      </c>
      <c r="F42" s="91"/>
      <c r="G42" s="209" t="s">
        <v>36</v>
      </c>
      <c r="H42" s="91"/>
      <c r="I42" s="209" t="s">
        <v>41</v>
      </c>
      <c r="J42" s="92"/>
      <c r="K42" s="55"/>
      <c r="L42" s="55"/>
      <c r="M42" s="55"/>
      <c r="N42" s="59"/>
      <c r="O42" s="55"/>
      <c r="P42" s="152"/>
      <c r="Q42" s="208" t="s">
        <v>80</v>
      </c>
      <c r="R42" s="153"/>
      <c r="S42" s="209" t="s">
        <v>36</v>
      </c>
      <c r="T42" s="153"/>
      <c r="U42" s="262" t="str">
        <f>IF(U50=0,"Note: Employee Group benefit enrollment is mandatory for all appointments 8 months or longer, unless otherwise prohibited by the funding source","")</f>
        <v/>
      </c>
      <c r="V42" s="263"/>
      <c r="W42" s="55"/>
      <c r="X42" s="55"/>
      <c r="Y42" s="55"/>
      <c r="Z42" s="55"/>
      <c r="AA42" s="55"/>
    </row>
    <row r="43" spans="1:30" ht="24.75" thickBot="1" x14ac:dyDescent="0.45">
      <c r="A43" s="55"/>
      <c r="B43" s="55"/>
      <c r="C43" s="55"/>
      <c r="D43" s="93"/>
      <c r="E43" s="201" t="s">
        <v>113</v>
      </c>
      <c r="F43" s="94" t="e" vm="1">
        <v>#VALUE!</v>
      </c>
      <c r="G43" s="202" t="s">
        <v>4</v>
      </c>
      <c r="H43" s="94" t="e" vm="1">
        <v>#VALUE!</v>
      </c>
      <c r="I43" s="202">
        <v>10000</v>
      </c>
      <c r="J43" s="92"/>
      <c r="K43" s="55"/>
      <c r="L43" s="55"/>
      <c r="M43" s="55"/>
      <c r="N43" s="59"/>
      <c r="O43" s="55"/>
      <c r="P43" s="154"/>
      <c r="Q43" s="201" t="s">
        <v>113</v>
      </c>
      <c r="R43" s="155" t="e" vm="1">
        <v>#VALUE!</v>
      </c>
      <c r="S43" s="202" t="s">
        <v>4</v>
      </c>
      <c r="T43" s="155" t="e" vm="1">
        <v>#VALUE!</v>
      </c>
      <c r="U43" s="262"/>
      <c r="V43" s="263"/>
      <c r="W43" s="55"/>
      <c r="X43" s="55"/>
      <c r="Y43" s="55"/>
      <c r="Z43" s="55"/>
      <c r="AA43" s="55"/>
    </row>
    <row r="44" spans="1:30" ht="24.75" thickBot="1" x14ac:dyDescent="0.3">
      <c r="A44" s="55"/>
      <c r="B44" s="55"/>
      <c r="C44" s="55"/>
      <c r="D44" s="89"/>
      <c r="E44" s="91"/>
      <c r="F44" s="91"/>
      <c r="G44" s="91"/>
      <c r="H44" s="91"/>
      <c r="I44" s="91"/>
      <c r="J44" s="95"/>
      <c r="K44" s="55"/>
      <c r="L44" s="55"/>
      <c r="M44" s="55"/>
      <c r="N44" s="59"/>
      <c r="O44" s="55"/>
      <c r="P44" s="152"/>
      <c r="Q44" s="153"/>
      <c r="R44" s="153"/>
      <c r="S44" s="153"/>
      <c r="T44" s="153"/>
      <c r="U44" s="262"/>
      <c r="V44" s="263"/>
      <c r="W44" s="55"/>
      <c r="X44" s="55"/>
      <c r="Y44" s="55"/>
      <c r="Z44" s="55"/>
      <c r="AA44" s="55"/>
    </row>
    <row r="45" spans="1:30" ht="63" x14ac:dyDescent="0.25">
      <c r="A45" s="55"/>
      <c r="B45" s="55"/>
      <c r="C45" s="55"/>
      <c r="D45" s="89"/>
      <c r="E45" s="195" t="s">
        <v>81</v>
      </c>
      <c r="F45" s="91"/>
      <c r="G45" s="196" t="s">
        <v>50</v>
      </c>
      <c r="H45" s="91"/>
      <c r="I45" s="196" t="s">
        <v>52</v>
      </c>
      <c r="J45" s="95"/>
      <c r="K45" s="55"/>
      <c r="L45" s="55"/>
      <c r="M45" s="55"/>
      <c r="N45" s="59"/>
      <c r="O45" s="55"/>
      <c r="P45" s="152"/>
      <c r="Q45" s="197" t="s">
        <v>102</v>
      </c>
      <c r="R45" s="153"/>
      <c r="S45" s="198" t="s">
        <v>59</v>
      </c>
      <c r="T45" s="153"/>
      <c r="U45" s="262"/>
      <c r="V45" s="263"/>
      <c r="W45" s="55"/>
      <c r="X45" s="55"/>
      <c r="Y45" s="55"/>
      <c r="Z45" s="55"/>
      <c r="AA45" s="55"/>
    </row>
    <row r="46" spans="1:30" ht="21.75" thickBot="1" x14ac:dyDescent="0.3">
      <c r="A46" s="55"/>
      <c r="B46" s="55"/>
      <c r="C46" s="55"/>
      <c r="D46" s="96"/>
      <c r="E46" s="212">
        <f>VLOOKUP(E43,'Val Tables'!E3:T10,HLOOKUP(G43,'Val Tables'!E3:T10,2,FALSE),FALSE)</f>
        <v>17.600000000000001</v>
      </c>
      <c r="F46" s="97"/>
      <c r="G46" s="213">
        <f>E46+G50+I50</f>
        <v>19.360000000000003</v>
      </c>
      <c r="H46" s="97"/>
      <c r="I46" s="214">
        <f>I43/G46</f>
        <v>516.52892561983458</v>
      </c>
      <c r="J46" s="98"/>
      <c r="K46" s="55"/>
      <c r="L46" s="55"/>
      <c r="M46" s="55"/>
      <c r="N46" s="59"/>
      <c r="O46" s="55"/>
      <c r="P46" s="156"/>
      <c r="Q46" s="157">
        <f>VLOOKUP(Q43,'Val Tables'!E13:T20,HLOOKUP(S43,'Val Tables'!E13:T20,2,FALSE),FALSE)</f>
        <v>32032.000000000004</v>
      </c>
      <c r="R46" s="158"/>
      <c r="S46" s="157">
        <f>Q50+S50+U50+Q46</f>
        <v>39079.040000000008</v>
      </c>
      <c r="T46" s="158"/>
      <c r="U46" s="262"/>
      <c r="V46" s="263"/>
      <c r="W46" s="55"/>
      <c r="X46" s="55"/>
      <c r="Y46" s="55"/>
      <c r="Z46" s="55"/>
      <c r="AA46" s="55"/>
    </row>
    <row r="47" spans="1:30" ht="21.75" thickBot="1" x14ac:dyDescent="0.3">
      <c r="A47" s="55"/>
      <c r="B47" s="55"/>
      <c r="C47" s="55"/>
      <c r="D47" s="93"/>
      <c r="E47" s="99"/>
      <c r="F47" s="91"/>
      <c r="G47" s="99"/>
      <c r="H47" s="99"/>
      <c r="I47" s="100"/>
      <c r="J47" s="101"/>
      <c r="K47" s="55"/>
      <c r="L47" s="55"/>
      <c r="M47" s="55"/>
      <c r="N47" s="59"/>
      <c r="O47" s="55"/>
      <c r="P47" s="154"/>
      <c r="Q47" s="159"/>
      <c r="R47" s="153"/>
      <c r="S47" s="159"/>
      <c r="T47" s="159"/>
      <c r="U47" s="262"/>
      <c r="V47" s="263"/>
      <c r="W47" s="55"/>
      <c r="X47" s="55"/>
      <c r="Y47" s="55"/>
      <c r="Z47" s="55"/>
      <c r="AA47" s="55"/>
    </row>
    <row r="48" spans="1:30" ht="21.75" thickBot="1" x14ac:dyDescent="0.3">
      <c r="A48" s="55"/>
      <c r="B48" s="55"/>
      <c r="C48" s="55"/>
      <c r="D48" s="93"/>
      <c r="E48" s="330" t="s">
        <v>38</v>
      </c>
      <c r="F48" s="331"/>
      <c r="G48" s="331"/>
      <c r="H48" s="331"/>
      <c r="I48" s="332"/>
      <c r="J48" s="102"/>
      <c r="K48" s="55"/>
      <c r="L48" s="55"/>
      <c r="M48" s="55"/>
      <c r="N48" s="59"/>
      <c r="O48" s="55"/>
      <c r="P48" s="154"/>
      <c r="Q48" s="264" t="s">
        <v>38</v>
      </c>
      <c r="R48" s="265"/>
      <c r="S48" s="265"/>
      <c r="T48" s="265"/>
      <c r="U48" s="266"/>
      <c r="V48" s="160"/>
      <c r="W48" s="55"/>
      <c r="X48" s="55"/>
      <c r="Y48" s="55"/>
      <c r="Z48" s="55"/>
      <c r="AA48" s="55"/>
    </row>
    <row r="49" spans="1:28" ht="63" x14ac:dyDescent="0.25">
      <c r="A49" s="55"/>
      <c r="B49" s="55"/>
      <c r="C49" s="55"/>
      <c r="D49" s="93"/>
      <c r="E49" s="210" t="s">
        <v>37</v>
      </c>
      <c r="F49" s="101"/>
      <c r="G49" s="210" t="s">
        <v>39</v>
      </c>
      <c r="H49" s="101"/>
      <c r="I49" s="210" t="s">
        <v>82</v>
      </c>
      <c r="J49" s="101"/>
      <c r="K49" s="55"/>
      <c r="L49" s="55"/>
      <c r="M49" s="55"/>
      <c r="N49" s="59"/>
      <c r="O49" s="55"/>
      <c r="P49" s="154"/>
      <c r="Q49" s="211" t="s">
        <v>106</v>
      </c>
      <c r="R49" s="159"/>
      <c r="S49" s="211" t="s">
        <v>107</v>
      </c>
      <c r="T49" s="159"/>
      <c r="U49" s="211" t="s">
        <v>108</v>
      </c>
      <c r="V49" s="161"/>
      <c r="W49" s="55"/>
      <c r="X49" s="55"/>
      <c r="Y49" s="55"/>
      <c r="Z49" s="55"/>
      <c r="AA49" s="55"/>
    </row>
    <row r="50" spans="1:28" ht="21.75" thickBot="1" x14ac:dyDescent="0.3">
      <c r="A50" s="55"/>
      <c r="B50" s="55"/>
      <c r="C50" s="55"/>
      <c r="D50" s="96"/>
      <c r="E50" s="217">
        <f>O28</f>
        <v>0</v>
      </c>
      <c r="F50" s="98"/>
      <c r="G50" s="218">
        <f>E50*E46</f>
        <v>0</v>
      </c>
      <c r="H50" s="98"/>
      <c r="I50" s="219">
        <f>E46*O23</f>
        <v>1.7600000000000002</v>
      </c>
      <c r="J50" s="98"/>
      <c r="K50" s="55"/>
      <c r="L50" s="55"/>
      <c r="M50" s="55"/>
      <c r="N50" s="59"/>
      <c r="O50" s="55"/>
      <c r="P50" s="156"/>
      <c r="Q50" s="219">
        <f>Q46*$O$23</f>
        <v>3203.2000000000007</v>
      </c>
      <c r="R50" s="158"/>
      <c r="S50" s="220">
        <f>Q46*$O$28</f>
        <v>0</v>
      </c>
      <c r="T50" s="158"/>
      <c r="U50" s="219">
        <f>Q46*$O$29</f>
        <v>3843.84</v>
      </c>
      <c r="V50" s="162"/>
      <c r="W50" s="55"/>
      <c r="X50" s="55"/>
      <c r="Y50" s="55"/>
      <c r="Z50" s="55"/>
      <c r="AA50" s="55"/>
    </row>
    <row r="51" spans="1:28" ht="21.75" thickBot="1" x14ac:dyDescent="0.35">
      <c r="A51" s="55"/>
      <c r="B51" s="55"/>
      <c r="C51" s="55"/>
      <c r="D51" s="103"/>
      <c r="E51" s="104"/>
      <c r="F51" s="104"/>
      <c r="G51" s="105"/>
      <c r="H51" s="105"/>
      <c r="I51" s="105"/>
      <c r="J51" s="106"/>
      <c r="K51" s="55"/>
      <c r="L51" s="55"/>
      <c r="M51" s="55"/>
      <c r="N51" s="59"/>
      <c r="O51" s="55"/>
      <c r="P51" s="163"/>
      <c r="Q51" s="164"/>
      <c r="R51" s="164"/>
      <c r="S51" s="165"/>
      <c r="T51" s="165"/>
      <c r="U51" s="165"/>
      <c r="V51" s="166"/>
      <c r="W51" s="55"/>
      <c r="X51" s="55"/>
      <c r="Y51" s="55"/>
      <c r="Z51" s="55"/>
      <c r="AA51" s="55"/>
    </row>
    <row r="52" spans="1:28" ht="27" thickBot="1" x14ac:dyDescent="0.3">
      <c r="A52" s="55"/>
      <c r="B52" s="55"/>
      <c r="C52" s="56"/>
      <c r="D52" s="55"/>
      <c r="E52" s="55"/>
      <c r="F52" s="55"/>
      <c r="G52" s="55"/>
      <c r="H52" s="55"/>
      <c r="I52" s="55"/>
      <c r="J52" s="55"/>
      <c r="K52" s="55"/>
      <c r="L52" s="55"/>
      <c r="M52" s="55"/>
      <c r="N52" s="59"/>
      <c r="O52" s="55"/>
      <c r="P52" s="55"/>
      <c r="Q52" s="55"/>
      <c r="R52" s="55"/>
      <c r="S52" s="55"/>
      <c r="T52" s="55"/>
      <c r="U52" s="55"/>
      <c r="V52" s="55"/>
      <c r="W52" s="55"/>
      <c r="X52" s="55"/>
      <c r="Y52" s="55"/>
      <c r="Z52" s="55"/>
      <c r="AA52" s="55"/>
      <c r="AB52" s="30"/>
    </row>
    <row r="53" spans="1:28" ht="28.5" x14ac:dyDescent="0.25">
      <c r="A53" s="55"/>
      <c r="B53" s="333" t="s">
        <v>85</v>
      </c>
      <c r="C53" s="334"/>
      <c r="D53" s="334"/>
      <c r="E53" s="334"/>
      <c r="F53" s="334"/>
      <c r="G53" s="334"/>
      <c r="H53" s="334"/>
      <c r="I53" s="334"/>
      <c r="J53" s="334"/>
      <c r="K53" s="334"/>
      <c r="L53" s="335"/>
      <c r="M53" s="55"/>
      <c r="N53" s="59"/>
      <c r="O53" s="55"/>
      <c r="P53" s="241" t="s">
        <v>104</v>
      </c>
      <c r="Q53" s="242"/>
      <c r="R53" s="242"/>
      <c r="S53" s="242"/>
      <c r="T53" s="242"/>
      <c r="U53" s="242"/>
      <c r="V53" s="242"/>
      <c r="W53" s="242"/>
      <c r="X53" s="243"/>
      <c r="Y53" s="55"/>
      <c r="Z53" s="55"/>
      <c r="AA53" s="55"/>
      <c r="AB53" s="15"/>
    </row>
    <row r="54" spans="1:28" ht="45.75" customHeight="1" thickBot="1" x14ac:dyDescent="0.3">
      <c r="A54" s="55"/>
      <c r="B54" s="317" t="s">
        <v>83</v>
      </c>
      <c r="C54" s="318"/>
      <c r="D54" s="318"/>
      <c r="E54" s="318"/>
      <c r="F54" s="318"/>
      <c r="G54" s="318"/>
      <c r="H54" s="318"/>
      <c r="I54" s="318"/>
      <c r="J54" s="318"/>
      <c r="K54" s="318"/>
      <c r="L54" s="319"/>
      <c r="M54" s="55"/>
      <c r="N54" s="59"/>
      <c r="O54" s="55"/>
      <c r="P54" s="244" t="s">
        <v>60</v>
      </c>
      <c r="Q54" s="245"/>
      <c r="R54" s="245"/>
      <c r="S54" s="245"/>
      <c r="T54" s="245"/>
      <c r="U54" s="245"/>
      <c r="V54" s="245"/>
      <c r="W54" s="245"/>
      <c r="X54" s="246"/>
      <c r="Y54" s="55"/>
      <c r="Z54" s="55"/>
      <c r="AA54" s="55"/>
      <c r="AB54" s="23"/>
    </row>
    <row r="55" spans="1:28" ht="63.75" thickBot="1" x14ac:dyDescent="0.3">
      <c r="A55" s="55"/>
      <c r="B55" s="107"/>
      <c r="C55" s="208" t="s">
        <v>80</v>
      </c>
      <c r="D55" s="108"/>
      <c r="E55" s="209" t="s">
        <v>36</v>
      </c>
      <c r="F55" s="108"/>
      <c r="G55" s="209" t="s">
        <v>41</v>
      </c>
      <c r="H55" s="109"/>
      <c r="I55" s="209" t="s">
        <v>43</v>
      </c>
      <c r="J55" s="110"/>
      <c r="K55" s="209" t="s">
        <v>53</v>
      </c>
      <c r="L55" s="111"/>
      <c r="M55" s="55"/>
      <c r="N55" s="59"/>
      <c r="O55" s="55"/>
      <c r="P55" s="167"/>
      <c r="Q55" s="208" t="s">
        <v>80</v>
      </c>
      <c r="R55" s="168"/>
      <c r="S55" s="209" t="s">
        <v>36</v>
      </c>
      <c r="T55" s="168"/>
      <c r="U55" s="209" t="s">
        <v>63</v>
      </c>
      <c r="V55" s="169"/>
      <c r="W55" s="209" t="s">
        <v>64</v>
      </c>
      <c r="X55" s="170"/>
      <c r="Y55" s="55"/>
      <c r="Z55" s="55"/>
      <c r="AA55" s="55"/>
      <c r="AB55" s="23"/>
    </row>
    <row r="56" spans="1:28" ht="24.75" thickBot="1" x14ac:dyDescent="0.45">
      <c r="A56" s="55"/>
      <c r="B56" s="112"/>
      <c r="C56" s="201" t="s">
        <v>113</v>
      </c>
      <c r="D56" s="113" t="e" vm="1">
        <v>#VALUE!</v>
      </c>
      <c r="E56" s="202" t="s">
        <v>4</v>
      </c>
      <c r="F56" s="113" t="e" vm="1">
        <v>#VALUE!</v>
      </c>
      <c r="G56" s="202">
        <v>10900</v>
      </c>
      <c r="H56" s="114"/>
      <c r="I56" s="203">
        <v>46266</v>
      </c>
      <c r="J56" s="110"/>
      <c r="K56" s="203">
        <v>46507</v>
      </c>
      <c r="L56" s="115"/>
      <c r="M56" s="55"/>
      <c r="N56" s="59"/>
      <c r="O56" s="55"/>
      <c r="P56" s="171"/>
      <c r="Q56" s="201" t="s">
        <v>113</v>
      </c>
      <c r="R56" s="172" t="e" vm="1">
        <v>#VALUE!</v>
      </c>
      <c r="S56" s="204" t="s">
        <v>4</v>
      </c>
      <c r="T56" s="172" t="e" vm="1">
        <v>#VALUE!</v>
      </c>
      <c r="U56" s="205">
        <v>46266</v>
      </c>
      <c r="V56" s="173"/>
      <c r="W56" s="205">
        <v>46507</v>
      </c>
      <c r="X56" s="170"/>
      <c r="Y56" s="55"/>
      <c r="Z56" s="55"/>
      <c r="AA56" s="55"/>
      <c r="AB56" s="23"/>
    </row>
    <row r="57" spans="1:28" ht="21.75" thickBot="1" x14ac:dyDescent="0.3">
      <c r="A57" s="55"/>
      <c r="B57" s="107"/>
      <c r="C57" s="108"/>
      <c r="D57" s="108"/>
      <c r="E57" s="108"/>
      <c r="F57" s="108"/>
      <c r="G57" s="108"/>
      <c r="H57" s="109"/>
      <c r="I57" s="109"/>
      <c r="J57" s="110"/>
      <c r="K57" s="109"/>
      <c r="L57" s="111"/>
      <c r="M57" s="55"/>
      <c r="N57" s="59"/>
      <c r="O57" s="55"/>
      <c r="P57" s="167"/>
      <c r="Q57" s="168"/>
      <c r="R57" s="168"/>
      <c r="S57" s="168"/>
      <c r="T57" s="168"/>
      <c r="U57" s="168"/>
      <c r="V57" s="247" t="str">
        <f>IF(AND(U63=0,(W56-U56)&gt;=240),"Note: Employee Group benefit enrollment is mandatory for all appointments 8 months or longer, unless otherwise prohibited by the funding source","")</f>
        <v/>
      </c>
      <c r="W57" s="247"/>
      <c r="X57" s="248"/>
      <c r="Y57" s="55"/>
      <c r="Z57" s="55"/>
      <c r="AA57" s="55"/>
      <c r="AB57" s="23"/>
    </row>
    <row r="58" spans="1:28" ht="63" x14ac:dyDescent="0.25">
      <c r="A58" s="55"/>
      <c r="B58" s="107"/>
      <c r="C58" s="196" t="s">
        <v>81</v>
      </c>
      <c r="D58" s="108"/>
      <c r="E58" s="199" t="s">
        <v>50</v>
      </c>
      <c r="F58" s="108"/>
      <c r="G58" s="199" t="s">
        <v>51</v>
      </c>
      <c r="H58" s="109"/>
      <c r="I58" s="196" t="s">
        <v>42</v>
      </c>
      <c r="J58" s="109"/>
      <c r="K58" s="109"/>
      <c r="L58" s="111"/>
      <c r="M58" s="55"/>
      <c r="N58" s="59"/>
      <c r="O58" s="55"/>
      <c r="P58" s="167"/>
      <c r="Q58" s="197" t="s">
        <v>102</v>
      </c>
      <c r="R58" s="168"/>
      <c r="S58" s="198" t="s">
        <v>59</v>
      </c>
      <c r="T58" s="168"/>
      <c r="U58" s="200" t="s">
        <v>62</v>
      </c>
      <c r="V58" s="247"/>
      <c r="W58" s="247"/>
      <c r="X58" s="248"/>
      <c r="Y58" s="55"/>
      <c r="Z58" s="55"/>
      <c r="AA58" s="55"/>
      <c r="AB58" s="23"/>
    </row>
    <row r="59" spans="1:28" ht="21.75" thickBot="1" x14ac:dyDescent="0.3">
      <c r="A59" s="55"/>
      <c r="B59" s="116"/>
      <c r="C59" s="212">
        <f>VLOOKUP(C56,'Val Tables'!E3:T10,HLOOKUP(E56,'Val Tables'!E3:T10,2,FALSE),FALSE)</f>
        <v>17.600000000000001</v>
      </c>
      <c r="D59" s="117"/>
      <c r="E59" s="157">
        <f>C59+G63+E63</f>
        <v>19.360000000000003</v>
      </c>
      <c r="F59" s="117"/>
      <c r="G59" s="215">
        <f>((G56/I59)/E59)</f>
        <v>16.178635888667234</v>
      </c>
      <c r="H59" s="118"/>
      <c r="I59" s="214">
        <f>(NETWORKDAYS(I56,K56)*0.2)</f>
        <v>34.800000000000004</v>
      </c>
      <c r="J59" s="118"/>
      <c r="K59" s="118"/>
      <c r="L59" s="119"/>
      <c r="M59" s="55"/>
      <c r="N59" s="59"/>
      <c r="O59" s="55"/>
      <c r="P59" s="174"/>
      <c r="Q59" s="157">
        <f>VLOOKUP(Q56,'Val Tables'!E13:T20,HLOOKUP(S56,'Val Tables'!E13:T20,2,FALSE),FALSE)</f>
        <v>32032.000000000004</v>
      </c>
      <c r="R59" s="175"/>
      <c r="S59" s="157">
        <f>(((Q59+Q63+S63+U63)/52)*U59)</f>
        <v>26152.896000000012</v>
      </c>
      <c r="T59" s="175"/>
      <c r="U59" s="216">
        <f>(NETWORKDAYS(U56,W56)*0.2)</f>
        <v>34.800000000000004</v>
      </c>
      <c r="V59" s="247"/>
      <c r="W59" s="247"/>
      <c r="X59" s="248"/>
      <c r="Y59" s="55"/>
      <c r="Z59" s="55"/>
      <c r="AA59" s="55"/>
      <c r="AB59" s="23"/>
    </row>
    <row r="60" spans="1:28" ht="21.75" thickBot="1" x14ac:dyDescent="0.3">
      <c r="A60" s="55"/>
      <c r="B60" s="112"/>
      <c r="C60" s="110"/>
      <c r="D60" s="108"/>
      <c r="E60" s="110"/>
      <c r="F60" s="110"/>
      <c r="G60" s="120"/>
      <c r="H60" s="114"/>
      <c r="I60" s="114"/>
      <c r="J60" s="114"/>
      <c r="K60" s="114"/>
      <c r="L60" s="121"/>
      <c r="M60" s="55"/>
      <c r="N60" s="59"/>
      <c r="O60" s="55"/>
      <c r="P60" s="171"/>
      <c r="Q60" s="176"/>
      <c r="R60" s="168"/>
      <c r="S60" s="176"/>
      <c r="T60" s="176"/>
      <c r="U60" s="169"/>
      <c r="V60" s="247"/>
      <c r="W60" s="247"/>
      <c r="X60" s="248"/>
      <c r="Y60" s="55"/>
      <c r="Z60" s="55"/>
      <c r="AA60" s="55"/>
      <c r="AB60" s="23"/>
    </row>
    <row r="61" spans="1:28" ht="21.75" thickBot="1" x14ac:dyDescent="0.3">
      <c r="A61" s="55"/>
      <c r="B61" s="112"/>
      <c r="C61" s="238" t="s">
        <v>38</v>
      </c>
      <c r="D61" s="239"/>
      <c r="E61" s="239"/>
      <c r="F61" s="239"/>
      <c r="G61" s="240"/>
      <c r="H61" s="114"/>
      <c r="I61" s="114"/>
      <c r="J61" s="114"/>
      <c r="K61" s="114"/>
      <c r="L61" s="121"/>
      <c r="M61" s="55"/>
      <c r="N61" s="59"/>
      <c r="O61" s="55"/>
      <c r="P61" s="171"/>
      <c r="Q61" s="251" t="s">
        <v>38</v>
      </c>
      <c r="R61" s="252"/>
      <c r="S61" s="252"/>
      <c r="T61" s="252"/>
      <c r="U61" s="253"/>
      <c r="V61" s="247"/>
      <c r="W61" s="247"/>
      <c r="X61" s="248"/>
      <c r="Y61" s="55"/>
      <c r="Z61" s="55"/>
      <c r="AA61" s="55"/>
      <c r="AB61" s="23"/>
    </row>
    <row r="62" spans="1:28" ht="63" x14ac:dyDescent="0.3">
      <c r="A62" s="55"/>
      <c r="B62" s="122"/>
      <c r="C62" s="210" t="s">
        <v>37</v>
      </c>
      <c r="D62" s="110"/>
      <c r="E62" s="210" t="s">
        <v>39</v>
      </c>
      <c r="F62" s="110"/>
      <c r="G62" s="210" t="s">
        <v>40</v>
      </c>
      <c r="H62" s="114"/>
      <c r="I62" s="114"/>
      <c r="J62" s="114"/>
      <c r="K62" s="114"/>
      <c r="L62" s="121"/>
      <c r="M62" s="55"/>
      <c r="N62" s="59"/>
      <c r="O62" s="55"/>
      <c r="P62" s="171"/>
      <c r="Q62" s="211" t="s">
        <v>106</v>
      </c>
      <c r="R62" s="176"/>
      <c r="S62" s="211" t="s">
        <v>107</v>
      </c>
      <c r="T62" s="176"/>
      <c r="U62" s="211" t="s">
        <v>108</v>
      </c>
      <c r="V62" s="247"/>
      <c r="W62" s="247"/>
      <c r="X62" s="248"/>
      <c r="Y62" s="55"/>
      <c r="Z62" s="55"/>
      <c r="AA62" s="55"/>
      <c r="AB62" s="23"/>
    </row>
    <row r="63" spans="1:28" ht="21.75" thickBot="1" x14ac:dyDescent="0.35">
      <c r="A63" s="55"/>
      <c r="B63" s="123"/>
      <c r="C63" s="217">
        <f>O28</f>
        <v>0</v>
      </c>
      <c r="D63" s="117"/>
      <c r="E63" s="220">
        <f>C59*C63</f>
        <v>0</v>
      </c>
      <c r="F63" s="124"/>
      <c r="G63" s="220">
        <f>C59*O23</f>
        <v>1.7600000000000002</v>
      </c>
      <c r="H63" s="118"/>
      <c r="I63" s="118"/>
      <c r="J63" s="118"/>
      <c r="K63" s="118"/>
      <c r="L63" s="119"/>
      <c r="M63" s="55"/>
      <c r="N63" s="59"/>
      <c r="O63" s="55"/>
      <c r="P63" s="174"/>
      <c r="Q63" s="219">
        <f>Q59*$O$23</f>
        <v>3203.2000000000007</v>
      </c>
      <c r="R63" s="175"/>
      <c r="S63" s="220">
        <f>Q59*$O$28</f>
        <v>0</v>
      </c>
      <c r="T63" s="175"/>
      <c r="U63" s="219">
        <f>Q59*$O$29</f>
        <v>3843.84</v>
      </c>
      <c r="V63" s="247"/>
      <c r="W63" s="247"/>
      <c r="X63" s="248"/>
      <c r="Y63" s="55"/>
      <c r="Z63" s="55"/>
      <c r="AA63" s="55"/>
      <c r="AB63" s="23"/>
    </row>
    <row r="64" spans="1:28" ht="21.75" thickBot="1" x14ac:dyDescent="0.35">
      <c r="A64" s="55"/>
      <c r="B64" s="125"/>
      <c r="C64" s="126"/>
      <c r="D64" s="126"/>
      <c r="E64" s="126"/>
      <c r="F64" s="126"/>
      <c r="G64" s="126"/>
      <c r="H64" s="127"/>
      <c r="I64" s="126"/>
      <c r="J64" s="126"/>
      <c r="K64" s="126"/>
      <c r="L64" s="128"/>
      <c r="M64" s="55"/>
      <c r="N64" s="59"/>
      <c r="O64" s="55"/>
      <c r="P64" s="177"/>
      <c r="Q64" s="178"/>
      <c r="R64" s="178"/>
      <c r="S64" s="178"/>
      <c r="T64" s="178"/>
      <c r="U64" s="178"/>
      <c r="V64" s="249"/>
      <c r="W64" s="249"/>
      <c r="X64" s="250"/>
      <c r="Y64" s="55"/>
      <c r="Z64" s="55"/>
      <c r="AA64" s="55"/>
    </row>
    <row r="65" spans="1:27" ht="15.75" thickBot="1" x14ac:dyDescent="0.3">
      <c r="A65" s="55"/>
      <c r="B65" s="55"/>
      <c r="C65" s="55"/>
      <c r="D65" s="55"/>
      <c r="E65" s="55"/>
      <c r="F65" s="55"/>
      <c r="G65" s="55"/>
      <c r="H65" s="55"/>
      <c r="I65" s="55"/>
      <c r="J65" s="55"/>
      <c r="K65" s="55"/>
      <c r="L65" s="55"/>
      <c r="M65" s="55"/>
      <c r="N65" s="59"/>
      <c r="O65" s="55"/>
      <c r="P65" s="55"/>
      <c r="Q65" s="55"/>
      <c r="R65" s="55"/>
      <c r="S65" s="55"/>
      <c r="T65" s="55"/>
      <c r="U65" s="55"/>
      <c r="V65" s="55"/>
      <c r="W65" s="55"/>
      <c r="X65" s="55"/>
      <c r="Y65" s="55"/>
      <c r="Z65" s="55"/>
      <c r="AA65" s="55"/>
    </row>
    <row r="66" spans="1:27" ht="28.5" x14ac:dyDescent="0.25">
      <c r="A66" s="55"/>
      <c r="B66" s="311" t="s">
        <v>86</v>
      </c>
      <c r="C66" s="312"/>
      <c r="D66" s="312"/>
      <c r="E66" s="312"/>
      <c r="F66" s="312"/>
      <c r="G66" s="312"/>
      <c r="H66" s="312"/>
      <c r="I66" s="312"/>
      <c r="J66" s="312"/>
      <c r="K66" s="312"/>
      <c r="L66" s="313"/>
      <c r="M66" s="55"/>
      <c r="N66" s="59"/>
      <c r="O66" s="55"/>
      <c r="P66" s="222" t="s">
        <v>103</v>
      </c>
      <c r="Q66" s="223"/>
      <c r="R66" s="223"/>
      <c r="S66" s="223"/>
      <c r="T66" s="223"/>
      <c r="U66" s="223"/>
      <c r="V66" s="223"/>
      <c r="W66" s="223"/>
      <c r="X66" s="223"/>
      <c r="Y66" s="223"/>
      <c r="Z66" s="224"/>
      <c r="AA66" s="55"/>
    </row>
    <row r="67" spans="1:27" ht="50.25" customHeight="1" thickBot="1" x14ac:dyDescent="0.3">
      <c r="A67" s="55"/>
      <c r="B67" s="314" t="s">
        <v>83</v>
      </c>
      <c r="C67" s="315"/>
      <c r="D67" s="315"/>
      <c r="E67" s="315"/>
      <c r="F67" s="315"/>
      <c r="G67" s="315"/>
      <c r="H67" s="315"/>
      <c r="I67" s="315"/>
      <c r="J67" s="315"/>
      <c r="K67" s="315"/>
      <c r="L67" s="316"/>
      <c r="M67" s="55"/>
      <c r="N67" s="59"/>
      <c r="O67" s="55"/>
      <c r="P67" s="225" t="s">
        <v>94</v>
      </c>
      <c r="Q67" s="226"/>
      <c r="R67" s="226"/>
      <c r="S67" s="226"/>
      <c r="T67" s="226"/>
      <c r="U67" s="226"/>
      <c r="V67" s="226"/>
      <c r="W67" s="226"/>
      <c r="X67" s="226"/>
      <c r="Y67" s="226"/>
      <c r="Z67" s="227"/>
      <c r="AA67" s="55"/>
    </row>
    <row r="68" spans="1:27" ht="63.75" thickBot="1" x14ac:dyDescent="0.3">
      <c r="A68" s="55"/>
      <c r="B68" s="129"/>
      <c r="C68" s="208" t="s">
        <v>80</v>
      </c>
      <c r="D68" s="130"/>
      <c r="E68" s="209" t="s">
        <v>36</v>
      </c>
      <c r="F68" s="130"/>
      <c r="G68" s="209" t="s">
        <v>87</v>
      </c>
      <c r="H68" s="131"/>
      <c r="I68" s="209" t="s">
        <v>43</v>
      </c>
      <c r="J68" s="132"/>
      <c r="K68" s="209" t="s">
        <v>53</v>
      </c>
      <c r="L68" s="133"/>
      <c r="M68" s="55"/>
      <c r="N68" s="59"/>
      <c r="O68" s="55"/>
      <c r="P68" s="179"/>
      <c r="Q68" s="208" t="s">
        <v>80</v>
      </c>
      <c r="R68" s="180"/>
      <c r="S68" s="209" t="s">
        <v>36</v>
      </c>
      <c r="T68" s="180"/>
      <c r="U68" s="209" t="s">
        <v>41</v>
      </c>
      <c r="V68" s="181"/>
      <c r="W68" s="209" t="s">
        <v>63</v>
      </c>
      <c r="X68" s="182"/>
      <c r="Y68" s="209" t="s">
        <v>64</v>
      </c>
      <c r="Z68" s="183"/>
      <c r="AA68" s="55"/>
    </row>
    <row r="69" spans="1:27" ht="24.75" thickBot="1" x14ac:dyDescent="0.45">
      <c r="A69" s="55"/>
      <c r="B69" s="134"/>
      <c r="C69" s="201" t="s">
        <v>113</v>
      </c>
      <c r="D69" s="135" t="e" vm="1">
        <v>#VALUE!</v>
      </c>
      <c r="E69" s="202" t="s">
        <v>4</v>
      </c>
      <c r="F69" s="135" t="e" vm="1">
        <v>#VALUE!</v>
      </c>
      <c r="G69" s="207">
        <v>5</v>
      </c>
      <c r="H69" s="136"/>
      <c r="I69" s="203">
        <v>46266</v>
      </c>
      <c r="J69" s="132"/>
      <c r="K69" s="203">
        <v>46507</v>
      </c>
      <c r="L69" s="137"/>
      <c r="M69" s="55"/>
      <c r="N69" s="59"/>
      <c r="O69" s="55"/>
      <c r="P69" s="184"/>
      <c r="Q69" s="201" t="s">
        <v>113</v>
      </c>
      <c r="R69" s="185" t="e" vm="1">
        <v>#VALUE!</v>
      </c>
      <c r="S69" s="204" t="s">
        <v>4</v>
      </c>
      <c r="T69" s="185" t="e" vm="1">
        <v>#VALUE!</v>
      </c>
      <c r="U69" s="206">
        <v>50000</v>
      </c>
      <c r="V69" s="181"/>
      <c r="W69" s="205">
        <v>46266</v>
      </c>
      <c r="X69" s="186"/>
      <c r="Y69" s="205">
        <v>46507</v>
      </c>
      <c r="Z69" s="187"/>
      <c r="AA69" s="55"/>
    </row>
    <row r="70" spans="1:27" ht="21.75" thickBot="1" x14ac:dyDescent="0.3">
      <c r="A70" s="55"/>
      <c r="B70" s="129"/>
      <c r="C70" s="130"/>
      <c r="D70" s="130"/>
      <c r="E70" s="130"/>
      <c r="F70" s="130"/>
      <c r="G70" s="138"/>
      <c r="H70" s="131"/>
      <c r="I70" s="131"/>
      <c r="J70" s="132"/>
      <c r="K70" s="131"/>
      <c r="L70" s="133"/>
      <c r="M70" s="55"/>
      <c r="N70" s="59"/>
      <c r="O70" s="55"/>
      <c r="P70" s="179"/>
      <c r="Q70" s="180"/>
      <c r="R70" s="180"/>
      <c r="S70" s="180"/>
      <c r="T70" s="180"/>
      <c r="U70" s="181"/>
      <c r="V70" s="188"/>
      <c r="W70" s="189"/>
      <c r="X70" s="181"/>
      <c r="Y70" s="181"/>
      <c r="Z70" s="183"/>
      <c r="AA70" s="55"/>
    </row>
    <row r="71" spans="1:27" ht="63" x14ac:dyDescent="0.25">
      <c r="A71" s="55"/>
      <c r="B71" s="129"/>
      <c r="C71" s="196" t="s">
        <v>81</v>
      </c>
      <c r="D71" s="130"/>
      <c r="E71" s="199" t="s">
        <v>50</v>
      </c>
      <c r="F71" s="130"/>
      <c r="G71" s="199" t="s">
        <v>59</v>
      </c>
      <c r="H71" s="131"/>
      <c r="I71" s="196" t="s">
        <v>42</v>
      </c>
      <c r="J71" s="131"/>
      <c r="K71" s="131"/>
      <c r="L71" s="133"/>
      <c r="M71" s="55"/>
      <c r="N71" s="59"/>
      <c r="O71" s="55"/>
      <c r="P71" s="179"/>
      <c r="Q71" s="198" t="s">
        <v>102</v>
      </c>
      <c r="R71" s="180"/>
      <c r="S71" s="198" t="s">
        <v>59</v>
      </c>
      <c r="T71" s="180"/>
      <c r="U71" s="228" t="str">
        <f>IF(OR(S72="",U69=""),"",IF(S72&gt;U69,"Your budget would be in a deficit by the following amount","You would have a budget surplus of the following amount"))</f>
        <v>You would have a budget surplus of the following amount</v>
      </c>
      <c r="V71" s="229"/>
      <c r="W71" s="230"/>
      <c r="X71" s="181"/>
      <c r="Y71" s="200" t="s">
        <v>62</v>
      </c>
      <c r="Z71" s="183"/>
      <c r="AA71" s="55"/>
    </row>
    <row r="72" spans="1:27" ht="21.75" thickBot="1" x14ac:dyDescent="0.3">
      <c r="A72" s="55"/>
      <c r="B72" s="139"/>
      <c r="C72" s="212">
        <f>VLOOKUP(C69,'Val Tables'!E3:T10,HLOOKUP(E69,'Val Tables'!E3:T10,2,FALSE),FALSE)</f>
        <v>17.600000000000001</v>
      </c>
      <c r="D72" s="140"/>
      <c r="E72" s="157">
        <f>C72+G76+E76</f>
        <v>19.360000000000003</v>
      </c>
      <c r="F72" s="140"/>
      <c r="G72" s="157">
        <f>(E72*G69)*I72</f>
        <v>3368.6400000000008</v>
      </c>
      <c r="H72" s="141"/>
      <c r="I72" s="214">
        <f>(NETWORKDAYS(I69,K69)*0.2)</f>
        <v>34.800000000000004</v>
      </c>
      <c r="J72" s="141"/>
      <c r="K72" s="141"/>
      <c r="L72" s="142"/>
      <c r="M72" s="55"/>
      <c r="N72" s="59"/>
      <c r="O72" s="55"/>
      <c r="P72" s="190"/>
      <c r="Q72" s="157">
        <f>VLOOKUP(Q69,'Val Tables'!E13:T20,HLOOKUP(S69,'Val Tables'!E13:T20,2,FALSE),FALSE)</f>
        <v>32032.000000000004</v>
      </c>
      <c r="R72" s="189"/>
      <c r="S72" s="157">
        <f>(((Q72+Q76+S76+U76)/52)*Y72)</f>
        <v>26152.896000000012</v>
      </c>
      <c r="T72" s="189"/>
      <c r="U72" s="231">
        <f>U69-S72</f>
        <v>23847.103999999988</v>
      </c>
      <c r="V72" s="232"/>
      <c r="W72" s="233"/>
      <c r="X72" s="181"/>
      <c r="Y72" s="216">
        <f>(NETWORKDAYS(W69,Y69)*0.2)</f>
        <v>34.800000000000004</v>
      </c>
      <c r="Z72" s="183"/>
      <c r="AA72" s="55"/>
    </row>
    <row r="73" spans="1:27" ht="21.75" customHeight="1" thickBot="1" x14ac:dyDescent="0.3">
      <c r="A73" s="55"/>
      <c r="B73" s="134"/>
      <c r="C73" s="132"/>
      <c r="D73" s="130"/>
      <c r="E73" s="132"/>
      <c r="F73" s="132"/>
      <c r="G73" s="143"/>
      <c r="H73" s="136"/>
      <c r="I73" s="136"/>
      <c r="J73" s="136"/>
      <c r="K73" s="136"/>
      <c r="L73" s="144"/>
      <c r="M73" s="55"/>
      <c r="N73" s="59"/>
      <c r="O73" s="55"/>
      <c r="P73" s="184"/>
      <c r="Q73" s="191"/>
      <c r="R73" s="180"/>
      <c r="S73" s="191"/>
      <c r="T73" s="191"/>
      <c r="U73" s="182"/>
      <c r="V73" s="234" t="str">
        <f>IF(AND(U76=0,(Y69-W69)&gt;=240),"Note: Employee Group benefit enrollment is mandatory for all appointments 8 months or longer, unless otherwise prohibited by the funding source","")</f>
        <v/>
      </c>
      <c r="W73" s="234"/>
      <c r="X73" s="234"/>
      <c r="Y73" s="234"/>
      <c r="Z73" s="235"/>
      <c r="AA73" s="55"/>
    </row>
    <row r="74" spans="1:27" ht="21.75" thickBot="1" x14ac:dyDescent="0.3">
      <c r="A74" s="55"/>
      <c r="B74" s="134"/>
      <c r="C74" s="308" t="s">
        <v>38</v>
      </c>
      <c r="D74" s="309"/>
      <c r="E74" s="309"/>
      <c r="F74" s="309"/>
      <c r="G74" s="310"/>
      <c r="H74" s="136"/>
      <c r="I74" s="136"/>
      <c r="J74" s="136"/>
      <c r="K74" s="136"/>
      <c r="L74" s="144"/>
      <c r="M74" s="55"/>
      <c r="N74" s="59"/>
      <c r="O74" s="55"/>
      <c r="P74" s="184"/>
      <c r="Q74" s="238" t="s">
        <v>38</v>
      </c>
      <c r="R74" s="239"/>
      <c r="S74" s="239"/>
      <c r="T74" s="239"/>
      <c r="U74" s="240"/>
      <c r="V74" s="234"/>
      <c r="W74" s="234"/>
      <c r="X74" s="234"/>
      <c r="Y74" s="234"/>
      <c r="Z74" s="235"/>
      <c r="AA74" s="55"/>
    </row>
    <row r="75" spans="1:27" ht="63" x14ac:dyDescent="0.3">
      <c r="A75" s="55"/>
      <c r="B75" s="145"/>
      <c r="C75" s="210" t="s">
        <v>37</v>
      </c>
      <c r="D75" s="132"/>
      <c r="E75" s="210" t="s">
        <v>39</v>
      </c>
      <c r="F75" s="132"/>
      <c r="G75" s="210" t="s">
        <v>40</v>
      </c>
      <c r="H75" s="136"/>
      <c r="I75" s="136"/>
      <c r="J75" s="136"/>
      <c r="K75" s="136"/>
      <c r="L75" s="144"/>
      <c r="M75" s="55"/>
      <c r="N75" s="59"/>
      <c r="O75" s="55"/>
      <c r="P75" s="184"/>
      <c r="Q75" s="211" t="s">
        <v>106</v>
      </c>
      <c r="R75" s="191"/>
      <c r="S75" s="211" t="s">
        <v>107</v>
      </c>
      <c r="T75" s="191"/>
      <c r="U75" s="211" t="s">
        <v>108</v>
      </c>
      <c r="V75" s="234"/>
      <c r="W75" s="234"/>
      <c r="X75" s="234"/>
      <c r="Y75" s="234"/>
      <c r="Z75" s="235"/>
      <c r="AA75" s="55"/>
    </row>
    <row r="76" spans="1:27" ht="21.75" thickBot="1" x14ac:dyDescent="0.35">
      <c r="A76" s="55"/>
      <c r="B76" s="146"/>
      <c r="C76" s="217">
        <f>O28</f>
        <v>0</v>
      </c>
      <c r="D76" s="140"/>
      <c r="E76" s="220">
        <f>C72*C76</f>
        <v>0</v>
      </c>
      <c r="F76" s="147"/>
      <c r="G76" s="220">
        <f>C72*O23</f>
        <v>1.7600000000000002</v>
      </c>
      <c r="H76" s="141"/>
      <c r="I76" s="141"/>
      <c r="J76" s="141"/>
      <c r="K76" s="141"/>
      <c r="L76" s="142"/>
      <c r="M76" s="55"/>
      <c r="N76" s="59"/>
      <c r="O76" s="55"/>
      <c r="P76" s="190"/>
      <c r="Q76" s="219">
        <f>Q72*$O$23</f>
        <v>3203.2000000000007</v>
      </c>
      <c r="R76" s="189"/>
      <c r="S76" s="220">
        <f>Q72*$O$28</f>
        <v>0</v>
      </c>
      <c r="T76" s="189"/>
      <c r="U76" s="219">
        <f>Q72*$O$29</f>
        <v>3843.84</v>
      </c>
      <c r="V76" s="234"/>
      <c r="W76" s="234"/>
      <c r="X76" s="234"/>
      <c r="Y76" s="234"/>
      <c r="Z76" s="235"/>
      <c r="AA76" s="55"/>
    </row>
    <row r="77" spans="1:27" ht="21.75" thickBot="1" x14ac:dyDescent="0.35">
      <c r="A77" s="55"/>
      <c r="B77" s="148"/>
      <c r="C77" s="149"/>
      <c r="D77" s="149"/>
      <c r="E77" s="149"/>
      <c r="F77" s="149"/>
      <c r="G77" s="149"/>
      <c r="H77" s="150"/>
      <c r="I77" s="149"/>
      <c r="J77" s="149"/>
      <c r="K77" s="149"/>
      <c r="L77" s="151"/>
      <c r="M77" s="55"/>
      <c r="N77" s="59"/>
      <c r="O77" s="55"/>
      <c r="P77" s="192"/>
      <c r="Q77" s="193"/>
      <c r="R77" s="193"/>
      <c r="S77" s="194"/>
      <c r="T77" s="193"/>
      <c r="U77" s="193"/>
      <c r="V77" s="236"/>
      <c r="W77" s="236"/>
      <c r="X77" s="236"/>
      <c r="Y77" s="236"/>
      <c r="Z77" s="237"/>
      <c r="AA77" s="55"/>
    </row>
    <row r="78" spans="1:27" x14ac:dyDescent="0.25">
      <c r="A78" s="55"/>
      <c r="B78" s="55"/>
      <c r="C78" s="55"/>
      <c r="D78" s="55"/>
      <c r="E78" s="55"/>
      <c r="F78" s="55"/>
      <c r="G78" s="55"/>
      <c r="H78" s="55"/>
      <c r="I78" s="55"/>
      <c r="J78" s="55"/>
      <c r="K78" s="55"/>
      <c r="L78" s="55"/>
      <c r="M78" s="55"/>
      <c r="N78" s="59"/>
      <c r="O78" s="55"/>
      <c r="P78" s="55"/>
      <c r="Q78" s="55"/>
      <c r="R78" s="55"/>
      <c r="S78" s="55"/>
      <c r="T78" s="55"/>
      <c r="U78" s="55"/>
      <c r="V78" s="55"/>
      <c r="W78" s="55"/>
      <c r="X78" s="55"/>
      <c r="Y78" s="55"/>
      <c r="Z78" s="55"/>
      <c r="AA78" s="55"/>
    </row>
    <row r="79" spans="1:27" x14ac:dyDescent="0.25">
      <c r="A79" s="55"/>
      <c r="B79" s="55"/>
      <c r="C79" s="55"/>
      <c r="D79" s="55"/>
      <c r="E79" s="55"/>
      <c r="F79" s="55"/>
      <c r="G79" s="55"/>
      <c r="H79" s="55"/>
      <c r="I79" s="55"/>
      <c r="J79" s="55"/>
      <c r="K79" s="55"/>
      <c r="L79" s="55"/>
      <c r="M79" s="55"/>
      <c r="N79" s="59"/>
      <c r="O79" s="55"/>
      <c r="P79" s="55"/>
      <c r="Q79" s="55"/>
      <c r="R79" s="55"/>
      <c r="S79" s="55"/>
      <c r="T79" s="55"/>
      <c r="U79" s="55"/>
      <c r="V79" s="55"/>
      <c r="W79" s="55"/>
      <c r="X79" s="55"/>
      <c r="Y79" s="55"/>
      <c r="Z79" s="55"/>
      <c r="AA79" s="55"/>
    </row>
  </sheetData>
  <sheetProtection sheet="1" objects="1" scenarios="1"/>
  <protectedRanges>
    <protectedRange sqref="G22 F30 F31 E43 G43 I43 Q43 S43 C56 E56 G56 I56 K56 Q56 S56 U56 W56 C69 E69 G69 I69 K69 Q69 S69 U69 W69 Y69" name="Editable Fields"/>
  </protectedRanges>
  <mergeCells count="67">
    <mergeCell ref="B20:P20"/>
    <mergeCell ref="J23:N23"/>
    <mergeCell ref="O23:O27"/>
    <mergeCell ref="C3:O5"/>
    <mergeCell ref="D7:N8"/>
    <mergeCell ref="C10:O13"/>
    <mergeCell ref="C14:O15"/>
    <mergeCell ref="F17:I19"/>
    <mergeCell ref="Q7:AB9"/>
    <mergeCell ref="E48:I48"/>
    <mergeCell ref="B53:L53"/>
    <mergeCell ref="Q10:AB12"/>
    <mergeCell ref="K27:N27"/>
    <mergeCell ref="E41:I41"/>
    <mergeCell ref="D40:J40"/>
    <mergeCell ref="Q13:AB15"/>
    <mergeCell ref="J22:N22"/>
    <mergeCell ref="J33:N34"/>
    <mergeCell ref="D29:E29"/>
    <mergeCell ref="F29:H29"/>
    <mergeCell ref="D30:E30"/>
    <mergeCell ref="K30:N30"/>
    <mergeCell ref="Q16:AB17"/>
    <mergeCell ref="R20:T27"/>
    <mergeCell ref="F32:H34"/>
    <mergeCell ref="F30:H30"/>
    <mergeCell ref="F31:H31"/>
    <mergeCell ref="O29:O32"/>
    <mergeCell ref="C74:G74"/>
    <mergeCell ref="B66:L66"/>
    <mergeCell ref="B67:L67"/>
    <mergeCell ref="B54:L54"/>
    <mergeCell ref="C61:G61"/>
    <mergeCell ref="A38:M38"/>
    <mergeCell ref="O38:AA38"/>
    <mergeCell ref="D31:E31"/>
    <mergeCell ref="K32:N32"/>
    <mergeCell ref="U21:V22"/>
    <mergeCell ref="W21:W22"/>
    <mergeCell ref="U23:V25"/>
    <mergeCell ref="K25:N25"/>
    <mergeCell ref="K26:N26"/>
    <mergeCell ref="J28:N28"/>
    <mergeCell ref="C24:H25"/>
    <mergeCell ref="K24:N24"/>
    <mergeCell ref="C27:H28"/>
    <mergeCell ref="K31:N31"/>
    <mergeCell ref="C22:F23"/>
    <mergeCell ref="G22:G23"/>
    <mergeCell ref="H22:H23"/>
    <mergeCell ref="J29:N29"/>
    <mergeCell ref="P53:X53"/>
    <mergeCell ref="P54:X54"/>
    <mergeCell ref="V57:X64"/>
    <mergeCell ref="Q61:U61"/>
    <mergeCell ref="O33:O34"/>
    <mergeCell ref="P40:V40"/>
    <mergeCell ref="P41:V41"/>
    <mergeCell ref="U42:V47"/>
    <mergeCell ref="Q48:U48"/>
    <mergeCell ref="R31:W35"/>
    <mergeCell ref="P66:Z66"/>
    <mergeCell ref="P67:Z67"/>
    <mergeCell ref="U71:W71"/>
    <mergeCell ref="U72:W72"/>
    <mergeCell ref="V73:Z77"/>
    <mergeCell ref="Q74:U74"/>
  </mergeCells>
  <conditionalFormatting sqref="C59">
    <cfRule type="cellIs" dxfId="16" priority="38" operator="lessThan">
      <formula>14.5</formula>
    </cfRule>
  </conditionalFormatting>
  <conditionalFormatting sqref="C63">
    <cfRule type="cellIs" dxfId="15" priority="41" operator="lessThan">
      <formula>0.04</formula>
    </cfRule>
  </conditionalFormatting>
  <conditionalFormatting sqref="C72">
    <cfRule type="cellIs" dxfId="14" priority="24" operator="lessThan">
      <formula>14.5</formula>
    </cfRule>
  </conditionalFormatting>
  <conditionalFormatting sqref="C76">
    <cfRule type="cellIs" dxfId="13" priority="26" operator="lessThan">
      <formula>0.04</formula>
    </cfRule>
  </conditionalFormatting>
  <conditionalFormatting sqref="E46">
    <cfRule type="cellIs" dxfId="12" priority="32" operator="lessThan">
      <formula>14.5</formula>
    </cfRule>
  </conditionalFormatting>
  <conditionalFormatting sqref="F30:H31">
    <cfRule type="expression" dxfId="11" priority="4">
      <formula>UPPER(G22)="No"</formula>
    </cfRule>
  </conditionalFormatting>
  <conditionalFormatting sqref="F31:H31">
    <cfRule type="expression" dxfId="10" priority="3">
      <formula>UPPER(G22)="No"</formula>
    </cfRule>
  </conditionalFormatting>
  <conditionalFormatting sqref="G59">
    <cfRule type="cellIs" dxfId="9" priority="40" operator="greaterThan">
      <formula>40</formula>
    </cfRule>
  </conditionalFormatting>
  <conditionalFormatting sqref="G69">
    <cfRule type="cellIs" dxfId="8" priority="23" operator="greaterThan">
      <formula>40</formula>
    </cfRule>
  </conditionalFormatting>
  <conditionalFormatting sqref="O28">
    <cfRule type="expression" dxfId="7" priority="2">
      <formula>AND(G22="No")</formula>
    </cfRule>
  </conditionalFormatting>
  <conditionalFormatting sqref="S63">
    <cfRule type="expression" dxfId="6" priority="10">
      <formula>DATEDIF($U$56,$W$56,"d")&lt;240</formula>
    </cfRule>
  </conditionalFormatting>
  <conditionalFormatting sqref="S76">
    <cfRule type="expression" dxfId="5" priority="7">
      <formula>DATEDIF($W$69,$Y$69,"d")&lt;240</formula>
    </cfRule>
  </conditionalFormatting>
  <conditionalFormatting sqref="U50">
    <cfRule type="expression" dxfId="4" priority="1">
      <formula>DATEDIF($U$56,$W$56,"d")&gt;240</formula>
    </cfRule>
  </conditionalFormatting>
  <conditionalFormatting sqref="U63">
    <cfRule type="expression" dxfId="3" priority="9">
      <formula>DATEDIF($U$56,$W$56,"d")&gt;240</formula>
    </cfRule>
  </conditionalFormatting>
  <conditionalFormatting sqref="U71">
    <cfRule type="containsText" dxfId="2" priority="16" operator="containsText" text="Deficit">
      <formula>NOT(ISERROR(SEARCH("Deficit",U71)))</formula>
    </cfRule>
  </conditionalFormatting>
  <conditionalFormatting sqref="U76">
    <cfRule type="expression" dxfId="1" priority="8">
      <formula>DATEDIF(W69,Y69,"d")&gt;240</formula>
    </cfRule>
  </conditionalFormatting>
  <conditionalFormatting sqref="U71:W71">
    <cfRule type="containsText" dxfId="0" priority="14" operator="containsText" text="surplus">
      <formula>NOT(ISERROR(SEARCH("surplus",U71)))</formula>
    </cfRule>
  </conditionalFormatting>
  <dataValidations xWindow="472" yWindow="789" count="6">
    <dataValidation type="date" operator="greaterThan" allowBlank="1" showInputMessage="1" showErrorMessage="1" errorTitle="Fix Date" error="The end date must be later than the start date. " sqref="W56 Y69 K69 K56" xr:uid="{9637C030-0EAE-4278-9150-78CECCE6812F}">
      <formula1>I56</formula1>
    </dataValidation>
    <dataValidation operator="lessThanOrEqual" allowBlank="1" showInputMessage="1" showErrorMessage="1" error="Hours exceed biweekly maximum as noted at the bottom of this page." sqref="G1:I1 H36 G79:I1048576 I78 B27:B33 C35 I40:J51 G65:I65 C37 G37:H37 O33 O28 Q46 Q59 Q72" xr:uid="{A7969FCC-E6A7-4D3B-A108-E0293654A8AE}"/>
    <dataValidation type="whole" errorStyle="warning" operator="lessThan" allowBlank="1" showInputMessage="1" showErrorMessage="1" errorTitle="Over-time &amp; Full Time Employees" error="ESA mandates Overtime pay (1.5x) after 44 hours a week.  Further, Employees working full time (35 hours per week) should be paid on a full-time salary basis. Refer to Reaearch Funded Positions Policy for more information." sqref="G59 G72" xr:uid="{E544EE66-DA80-417F-82A7-89327C8BE816}">
      <formula1>35</formula1>
    </dataValidation>
    <dataValidation type="whole" errorStyle="warning" operator="lessThan" allowBlank="1" showInputMessage="1" showErrorMessage="1" errorTitle="Hours Exceed Full-Time Work Week" error="ESA mandates Overtime pay (1.5x) after 44 hours a week. Further, Employees working full time (35 hours per week) should be paid on a full-time salary basis. Refer to Reaearch Funded Positions Policy for more information." sqref="G69" xr:uid="{5276445C-0A2C-4B7A-BB88-FE779DFCD159}">
      <formula1>35</formula1>
    </dataValidation>
    <dataValidation errorStyle="warning" allowBlank="1" errorTitle="ATTENTION:" error="Employee Group benefit enrollment is mandatory for all appointments 8 months or longer, unless otherwise prohibited by the funding source" sqref="U63 U76 U50" xr:uid="{E9E26406-1AD5-41DD-9615-7DF251A0071A}"/>
    <dataValidation type="custom" allowBlank="1" showInputMessage="1" showErrorMessage="1" errorTitle="Input not accepted!" error="Only ‘Yes’ is allowed in this field. Leave one blank. " promptTitle="Only input YES" prompt="E.g if you want 4% VP, put YES next to it and leave the cell below for 6% blank. " sqref="F30:H31" xr:uid="{1E350B5D-CFD5-4F39-BEFB-EE577EA33077}">
      <formula1>OR(F30="", UPPER(F30)="YES")</formula1>
    </dataValidation>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xWindow="472" yWindow="789" count="5">
        <x14:dataValidation type="list" allowBlank="1" showInputMessage="1" showErrorMessage="1" xr:uid="{B8E93637-59A1-45D6-8CA2-9F74CA28A02C}">
          <x14:formula1>
            <xm:f>'Val Tables'!$B$20:$B$21</xm:f>
          </x14:formula1>
          <xm:sqref>G22</xm:sqref>
        </x14:dataValidation>
        <x14:dataValidation type="list" allowBlank="1" showInputMessage="1" showErrorMessage="1" xr:uid="{00B2483E-AB23-4319-ABFA-443046EC1F45}">
          <x14:formula1>
            <xm:f>'Val Tables'!$E$5:$E$10</xm:f>
          </x14:formula1>
          <xm:sqref>C69 E43 C56</xm:sqref>
        </x14:dataValidation>
        <x14:dataValidation type="list" allowBlank="1" showInputMessage="1" showErrorMessage="1" xr:uid="{0938E840-EBE2-4106-ADBF-A7BC1423455D}">
          <x14:formula1>
            <xm:f>'Val Tables'!$F$3:$T$3</xm:f>
          </x14:formula1>
          <xm:sqref>E56 G43 E69</xm:sqref>
        </x14:dataValidation>
        <x14:dataValidation type="list" allowBlank="1" showInputMessage="1" showErrorMessage="1" xr:uid="{7B9340D7-BC06-4759-9FA7-5762EA8827E7}">
          <x14:formula1>
            <xm:f>'Val Tables'!$E$15:$E$20</xm:f>
          </x14:formula1>
          <xm:sqref>Q69 Q43 Q56</xm:sqref>
        </x14:dataValidation>
        <x14:dataValidation type="list" allowBlank="1" showInputMessage="1" showErrorMessage="1" xr:uid="{14BE602B-B41F-459F-90E0-C3A08B5D15B2}">
          <x14:formula1>
            <xm:f>'Val Tables'!$F$13:$T$13</xm:f>
          </x14:formula1>
          <xm:sqref>S43 S56 S69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62B83-A4ED-4E9E-AF28-7399115388A0}">
  <dimension ref="A1:T40"/>
  <sheetViews>
    <sheetView topLeftCell="B1" workbookViewId="0">
      <selection activeCell="L18" sqref="L18"/>
    </sheetView>
  </sheetViews>
  <sheetFormatPr defaultRowHeight="15" x14ac:dyDescent="0.25"/>
  <cols>
    <col min="1" max="1" width="11.140625" bestFit="1" customWidth="1"/>
    <col min="2" max="2" width="28.85546875" customWidth="1"/>
    <col min="3" max="4" width="11.140625" bestFit="1" customWidth="1"/>
    <col min="5" max="21" width="13.28515625" customWidth="1"/>
  </cols>
  <sheetData>
    <row r="1" spans="1:20" ht="15.75" thickBot="1" x14ac:dyDescent="0.3">
      <c r="E1" s="396" t="s">
        <v>111</v>
      </c>
      <c r="F1" s="394"/>
      <c r="G1" s="394"/>
      <c r="H1" s="394"/>
      <c r="I1" s="394"/>
      <c r="J1" s="394"/>
      <c r="K1" s="394"/>
      <c r="L1" s="394"/>
      <c r="M1" s="394"/>
      <c r="N1" s="394"/>
      <c r="O1" s="394"/>
      <c r="P1" s="394"/>
      <c r="Q1" s="394"/>
      <c r="R1" s="394"/>
      <c r="S1" s="394"/>
      <c r="T1" s="395"/>
    </row>
    <row r="2" spans="1:20" ht="15.75" customHeight="1" thickBot="1" x14ac:dyDescent="0.3">
      <c r="B2" s="4" t="s">
        <v>8</v>
      </c>
      <c r="C2" s="1"/>
      <c r="E2" s="393" t="s">
        <v>112</v>
      </c>
      <c r="F2" s="394"/>
      <c r="G2" s="394"/>
      <c r="H2" s="394"/>
      <c r="I2" s="394"/>
      <c r="J2" s="394"/>
      <c r="K2" s="394"/>
      <c r="L2" s="394"/>
      <c r="M2" s="394"/>
      <c r="N2" s="394"/>
      <c r="O2" s="394"/>
      <c r="P2" s="394"/>
      <c r="Q2" s="394"/>
      <c r="R2" s="394"/>
      <c r="S2" s="394"/>
      <c r="T2" s="395"/>
    </row>
    <row r="3" spans="1:20" ht="15.75" thickBot="1" x14ac:dyDescent="0.3">
      <c r="A3" s="2"/>
      <c r="B3" s="6" t="s">
        <v>9</v>
      </c>
      <c r="C3" s="6"/>
      <c r="E3" s="60"/>
      <c r="F3" s="61" t="s">
        <v>4</v>
      </c>
      <c r="G3" s="61" t="s">
        <v>5</v>
      </c>
      <c r="H3" s="61" t="s">
        <v>15</v>
      </c>
      <c r="I3" s="61" t="s">
        <v>16</v>
      </c>
      <c r="J3" s="61" t="s">
        <v>17</v>
      </c>
      <c r="K3" s="61" t="s">
        <v>18</v>
      </c>
      <c r="L3" s="61" t="s">
        <v>19</v>
      </c>
      <c r="M3" s="61" t="s">
        <v>20</v>
      </c>
      <c r="N3" s="61" t="s">
        <v>69</v>
      </c>
      <c r="O3" s="61" t="s">
        <v>70</v>
      </c>
      <c r="P3" s="61" t="s">
        <v>71</v>
      </c>
      <c r="Q3" s="61" t="s">
        <v>72</v>
      </c>
      <c r="R3" s="61" t="s">
        <v>73</v>
      </c>
      <c r="S3" s="61" t="s">
        <v>74</v>
      </c>
      <c r="T3" s="61" t="s">
        <v>6</v>
      </c>
    </row>
    <row r="4" spans="1:20" ht="15" customHeight="1" thickBot="1" x14ac:dyDescent="0.3">
      <c r="A4" s="3"/>
      <c r="B4" s="6" t="s">
        <v>10</v>
      </c>
      <c r="C4" s="6"/>
      <c r="E4" s="29" t="s">
        <v>21</v>
      </c>
      <c r="F4" s="29">
        <v>2</v>
      </c>
      <c r="G4" s="29">
        <v>3</v>
      </c>
      <c r="H4" s="29">
        <v>4</v>
      </c>
      <c r="I4" s="29">
        <v>5</v>
      </c>
      <c r="J4" s="29">
        <v>6</v>
      </c>
      <c r="K4" s="29">
        <v>7</v>
      </c>
      <c r="L4" s="29">
        <v>8</v>
      </c>
      <c r="M4" s="29">
        <v>9</v>
      </c>
      <c r="N4" s="29">
        <v>10</v>
      </c>
      <c r="O4" s="29">
        <v>11</v>
      </c>
      <c r="P4" s="29">
        <v>12</v>
      </c>
      <c r="Q4" s="29">
        <v>13</v>
      </c>
      <c r="R4" s="29">
        <v>14</v>
      </c>
      <c r="S4" s="29">
        <v>15</v>
      </c>
      <c r="T4" s="29">
        <v>16</v>
      </c>
    </row>
    <row r="5" spans="1:20" ht="15.75" thickBot="1" x14ac:dyDescent="0.3">
      <c r="A5" s="3"/>
      <c r="B5" s="6" t="s">
        <v>11</v>
      </c>
      <c r="C5" s="6"/>
      <c r="E5" s="61" t="s">
        <v>113</v>
      </c>
      <c r="F5" s="62">
        <v>17.600000000000001</v>
      </c>
      <c r="G5" s="62">
        <f t="shared" ref="G5:T5" si="0">F5+0.15</f>
        <v>17.75</v>
      </c>
      <c r="H5" s="62">
        <f t="shared" si="0"/>
        <v>17.899999999999999</v>
      </c>
      <c r="I5" s="62">
        <f t="shared" si="0"/>
        <v>18.049999999999997</v>
      </c>
      <c r="J5" s="62">
        <f t="shared" si="0"/>
        <v>18.199999999999996</v>
      </c>
      <c r="K5" s="62">
        <f t="shared" si="0"/>
        <v>18.349999999999994</v>
      </c>
      <c r="L5" s="62">
        <f t="shared" si="0"/>
        <v>18.499999999999993</v>
      </c>
      <c r="M5" s="62">
        <f t="shared" si="0"/>
        <v>18.649999999999991</v>
      </c>
      <c r="N5" s="62">
        <f t="shared" si="0"/>
        <v>18.79999999999999</v>
      </c>
      <c r="O5" s="62">
        <f t="shared" si="0"/>
        <v>18.949999999999989</v>
      </c>
      <c r="P5" s="62">
        <f t="shared" si="0"/>
        <v>19.099999999999987</v>
      </c>
      <c r="Q5" s="62">
        <f t="shared" si="0"/>
        <v>19.249999999999986</v>
      </c>
      <c r="R5" s="62">
        <f t="shared" si="0"/>
        <v>19.399999999999984</v>
      </c>
      <c r="S5" s="62">
        <f t="shared" si="0"/>
        <v>19.549999999999983</v>
      </c>
      <c r="T5" s="62">
        <f t="shared" si="0"/>
        <v>19.699999999999982</v>
      </c>
    </row>
    <row r="6" spans="1:20" ht="15.75" thickBot="1" x14ac:dyDescent="0.3">
      <c r="A6" s="3"/>
      <c r="B6" s="7" t="s">
        <v>12</v>
      </c>
      <c r="C6" s="7"/>
      <c r="E6" s="61" t="s">
        <v>75</v>
      </c>
      <c r="F6" s="63">
        <v>17.600000000000001</v>
      </c>
      <c r="G6" s="63">
        <v>18.84</v>
      </c>
      <c r="H6" s="63">
        <v>20.079999999999998</v>
      </c>
      <c r="I6" s="63">
        <v>21.319999999999997</v>
      </c>
      <c r="J6" s="63">
        <v>22.559999999999995</v>
      </c>
      <c r="K6" s="63">
        <v>23.799999999999994</v>
      </c>
      <c r="L6" s="63">
        <v>25.039999999999992</v>
      </c>
      <c r="M6" s="63">
        <v>26.27999999999999</v>
      </c>
      <c r="N6" s="63">
        <v>27.519999999999989</v>
      </c>
      <c r="O6" s="63">
        <v>28.759999999999987</v>
      </c>
      <c r="P6" s="63">
        <v>29.999999999999986</v>
      </c>
      <c r="Q6" s="63">
        <v>31.239999999999984</v>
      </c>
      <c r="R6" s="63">
        <v>32.479999999999983</v>
      </c>
      <c r="S6" s="63">
        <v>33.719999999999985</v>
      </c>
      <c r="T6" s="63">
        <v>35</v>
      </c>
    </row>
    <row r="7" spans="1:20" ht="15.75" thickBot="1" x14ac:dyDescent="0.3">
      <c r="A7" s="3"/>
      <c r="B7" s="6" t="s">
        <v>13</v>
      </c>
      <c r="C7" s="8">
        <v>0.1</v>
      </c>
      <c r="E7" s="61" t="s">
        <v>76</v>
      </c>
      <c r="F7" s="63">
        <v>25.039999999999992</v>
      </c>
      <c r="G7" s="63">
        <v>26.469999999999992</v>
      </c>
      <c r="H7" s="63">
        <v>27.899999999999991</v>
      </c>
      <c r="I7" s="63">
        <v>29.329999999999991</v>
      </c>
      <c r="J7" s="63">
        <v>30.759999999999991</v>
      </c>
      <c r="K7" s="63">
        <v>32.189999999999991</v>
      </c>
      <c r="L7" s="63">
        <v>33.61999999999999</v>
      </c>
      <c r="M7" s="63">
        <v>35.04999999999999</v>
      </c>
      <c r="N7" s="63">
        <v>36.47999999999999</v>
      </c>
      <c r="O7" s="63">
        <v>37.909999999999989</v>
      </c>
      <c r="P7" s="63">
        <v>39.339999999999989</v>
      </c>
      <c r="Q7" s="63">
        <v>40.769999999999989</v>
      </c>
      <c r="R7" s="63">
        <v>42.199999999999989</v>
      </c>
      <c r="S7" s="63">
        <v>43.629999999999988</v>
      </c>
      <c r="T7" s="63">
        <v>45</v>
      </c>
    </row>
    <row r="8" spans="1:20" ht="15.75" thickBot="1" x14ac:dyDescent="0.3">
      <c r="A8" s="3"/>
      <c r="B8" s="6" t="s">
        <v>14</v>
      </c>
      <c r="C8" s="8">
        <v>0.04</v>
      </c>
      <c r="E8" s="61" t="s">
        <v>77</v>
      </c>
      <c r="F8" s="63">
        <v>33.61999999999999</v>
      </c>
      <c r="G8" s="63">
        <v>34.789999999999992</v>
      </c>
      <c r="H8" s="63">
        <v>35.959999999999994</v>
      </c>
      <c r="I8" s="63">
        <v>37.129999999999995</v>
      </c>
      <c r="J8" s="63">
        <v>38.299999999999997</v>
      </c>
      <c r="K8" s="63">
        <v>39.47</v>
      </c>
      <c r="L8" s="63">
        <v>40.64</v>
      </c>
      <c r="M8" s="63">
        <v>41.81</v>
      </c>
      <c r="N8" s="63">
        <v>42.980000000000004</v>
      </c>
      <c r="O8" s="63">
        <v>44.150000000000006</v>
      </c>
      <c r="P8" s="63">
        <v>45.320000000000007</v>
      </c>
      <c r="Q8" s="63">
        <v>46.490000000000009</v>
      </c>
      <c r="R8" s="63">
        <v>47.660000000000011</v>
      </c>
      <c r="S8" s="63">
        <v>48.830000000000013</v>
      </c>
      <c r="T8" s="63">
        <v>50</v>
      </c>
    </row>
    <row r="9" spans="1:20" ht="15.75" thickBot="1" x14ac:dyDescent="0.3">
      <c r="A9" s="3"/>
      <c r="B9" s="6" t="s">
        <v>22</v>
      </c>
      <c r="C9" s="8">
        <v>0.06</v>
      </c>
      <c r="E9" s="61" t="s">
        <v>78</v>
      </c>
      <c r="F9" s="63">
        <v>40.64</v>
      </c>
      <c r="G9" s="63">
        <v>42.02</v>
      </c>
      <c r="H9" s="63">
        <v>43.400000000000006</v>
      </c>
      <c r="I9" s="63">
        <v>44.780000000000008</v>
      </c>
      <c r="J9" s="63">
        <v>46.160000000000011</v>
      </c>
      <c r="K9" s="63">
        <v>47.540000000000013</v>
      </c>
      <c r="L9" s="63">
        <v>48.920000000000016</v>
      </c>
      <c r="M9" s="63">
        <v>50.300000000000018</v>
      </c>
      <c r="N9" s="63">
        <v>51.680000000000021</v>
      </c>
      <c r="O9" s="63">
        <v>53.060000000000024</v>
      </c>
      <c r="P9" s="63">
        <v>54.440000000000026</v>
      </c>
      <c r="Q9" s="63">
        <v>55.820000000000029</v>
      </c>
      <c r="R9" s="63">
        <v>57.200000000000031</v>
      </c>
      <c r="S9" s="63">
        <v>58.580000000000034</v>
      </c>
      <c r="T9" s="63">
        <v>60</v>
      </c>
    </row>
    <row r="10" spans="1:20" ht="15.75" thickBot="1" x14ac:dyDescent="0.3">
      <c r="A10" s="3"/>
      <c r="B10" s="6" t="s">
        <v>24</v>
      </c>
      <c r="C10" s="6"/>
      <c r="E10" s="61" t="s">
        <v>79</v>
      </c>
      <c r="F10" s="63">
        <v>48.920000000000016</v>
      </c>
      <c r="G10" s="63">
        <v>50.300000000000018</v>
      </c>
      <c r="H10" s="63">
        <v>51.680000000000021</v>
      </c>
      <c r="I10" s="63">
        <v>53.060000000000024</v>
      </c>
      <c r="J10" s="63">
        <v>54.440000000000026</v>
      </c>
      <c r="K10" s="63">
        <v>55.820000000000029</v>
      </c>
      <c r="L10" s="63">
        <v>57.200000000000031</v>
      </c>
      <c r="M10" s="63">
        <v>58.580000000000034</v>
      </c>
      <c r="N10" s="63">
        <v>59.960000000000036</v>
      </c>
      <c r="O10" s="63">
        <v>61.340000000000039</v>
      </c>
      <c r="P10" s="63">
        <v>62.720000000000041</v>
      </c>
      <c r="Q10" s="63">
        <v>64.100000000000037</v>
      </c>
      <c r="R10" s="63">
        <v>65.480000000000032</v>
      </c>
      <c r="S10" s="63">
        <v>66.860000000000028</v>
      </c>
      <c r="T10" s="63">
        <v>75</v>
      </c>
    </row>
    <row r="11" spans="1:20" ht="15.75" thickBot="1" x14ac:dyDescent="0.3">
      <c r="A11" s="3"/>
      <c r="B11" s="6" t="s">
        <v>25</v>
      </c>
      <c r="C11" s="6"/>
      <c r="E11" s="396" t="s">
        <v>111</v>
      </c>
      <c r="F11" s="394"/>
      <c r="G11" s="394"/>
      <c r="H11" s="394"/>
      <c r="I11" s="394"/>
      <c r="J11" s="394"/>
      <c r="K11" s="394"/>
      <c r="L11" s="394"/>
      <c r="M11" s="394"/>
      <c r="N11" s="394"/>
      <c r="O11" s="394"/>
      <c r="P11" s="394"/>
      <c r="Q11" s="394"/>
      <c r="R11" s="394"/>
      <c r="S11" s="394"/>
      <c r="T11" s="395"/>
    </row>
    <row r="12" spans="1:20" ht="15.75" thickBot="1" x14ac:dyDescent="0.3">
      <c r="A12" s="3"/>
      <c r="B12" s="6" t="s">
        <v>26</v>
      </c>
      <c r="C12" s="6"/>
      <c r="E12" s="393" t="s">
        <v>114</v>
      </c>
      <c r="F12" s="394"/>
      <c r="G12" s="394"/>
      <c r="H12" s="394"/>
      <c r="I12" s="394"/>
      <c r="J12" s="394"/>
      <c r="K12" s="394"/>
      <c r="L12" s="394"/>
      <c r="M12" s="394"/>
      <c r="N12" s="394"/>
      <c r="O12" s="394"/>
      <c r="P12" s="394"/>
      <c r="Q12" s="394"/>
      <c r="R12" s="394"/>
      <c r="S12" s="394"/>
      <c r="T12" s="395"/>
    </row>
    <row r="13" spans="1:20" ht="15.75" thickBot="1" x14ac:dyDescent="0.3">
      <c r="A13" s="3"/>
      <c r="B13" s="6" t="s">
        <v>27</v>
      </c>
      <c r="C13" s="6"/>
      <c r="E13" s="28"/>
      <c r="F13" s="64" t="s">
        <v>4</v>
      </c>
      <c r="G13" s="64" t="s">
        <v>5</v>
      </c>
      <c r="H13" s="64" t="s">
        <v>15</v>
      </c>
      <c r="I13" s="64" t="s">
        <v>16</v>
      </c>
      <c r="J13" s="64" t="s">
        <v>17</v>
      </c>
      <c r="K13" s="64" t="s">
        <v>18</v>
      </c>
      <c r="L13" s="64" t="s">
        <v>19</v>
      </c>
      <c r="M13" s="64" t="s">
        <v>20</v>
      </c>
      <c r="N13" s="64" t="s">
        <v>69</v>
      </c>
      <c r="O13" s="64" t="s">
        <v>70</v>
      </c>
      <c r="P13" s="64" t="s">
        <v>71</v>
      </c>
      <c r="Q13" s="64" t="s">
        <v>72</v>
      </c>
      <c r="R13" s="64" t="s">
        <v>73</v>
      </c>
      <c r="S13" s="64" t="s">
        <v>74</v>
      </c>
      <c r="T13" s="64" t="s">
        <v>6</v>
      </c>
    </row>
    <row r="14" spans="1:20" ht="15.75" thickBot="1" x14ac:dyDescent="0.3">
      <c r="B14" s="9" t="s">
        <v>28</v>
      </c>
      <c r="C14" s="10">
        <v>0.12</v>
      </c>
      <c r="E14" s="29" t="s">
        <v>21</v>
      </c>
      <c r="F14" s="29">
        <v>2</v>
      </c>
      <c r="G14" s="29">
        <v>3</v>
      </c>
      <c r="H14" s="29">
        <v>4</v>
      </c>
      <c r="I14" s="29">
        <v>5</v>
      </c>
      <c r="J14" s="29">
        <v>6</v>
      </c>
      <c r="K14" s="29">
        <v>7</v>
      </c>
      <c r="L14" s="29">
        <v>8</v>
      </c>
      <c r="M14" s="29">
        <v>9</v>
      </c>
      <c r="N14" s="29">
        <v>10</v>
      </c>
      <c r="O14" s="29">
        <v>11</v>
      </c>
      <c r="P14" s="29">
        <v>12</v>
      </c>
      <c r="Q14" s="29">
        <v>13</v>
      </c>
      <c r="R14" s="29">
        <v>14</v>
      </c>
      <c r="S14" s="29">
        <v>15</v>
      </c>
      <c r="T14" s="29">
        <v>16</v>
      </c>
    </row>
    <row r="15" spans="1:20" ht="15.75" thickBot="1" x14ac:dyDescent="0.3">
      <c r="E15" s="61" t="s">
        <v>113</v>
      </c>
      <c r="F15" s="65">
        <v>32032.000000000004</v>
      </c>
      <c r="G15" s="65">
        <v>32305</v>
      </c>
      <c r="H15" s="65">
        <v>32577.999999999996</v>
      </c>
      <c r="I15" s="65">
        <v>32850.999999999993</v>
      </c>
      <c r="J15" s="65">
        <v>33123.999999999993</v>
      </c>
      <c r="K15" s="65">
        <v>33396.999999999993</v>
      </c>
      <c r="L15" s="65">
        <v>33669.999999999985</v>
      </c>
      <c r="M15" s="65">
        <v>33942.999999999985</v>
      </c>
      <c r="N15" s="65">
        <v>34215.999999999985</v>
      </c>
      <c r="O15" s="65">
        <v>34488.999999999978</v>
      </c>
      <c r="P15" s="65">
        <v>34761.999999999978</v>
      </c>
      <c r="Q15" s="65">
        <v>35034.999999999971</v>
      </c>
      <c r="R15" s="65">
        <v>35307.999999999971</v>
      </c>
      <c r="S15" s="65">
        <v>35580.999999999971</v>
      </c>
      <c r="T15" s="65">
        <v>35853.999999999964</v>
      </c>
    </row>
    <row r="16" spans="1:20" ht="15.75" thickBot="1" x14ac:dyDescent="0.3">
      <c r="B16" s="5" t="s">
        <v>7</v>
      </c>
      <c r="E16" s="66" t="s">
        <v>75</v>
      </c>
      <c r="F16" s="65">
        <v>32032.000000000004</v>
      </c>
      <c r="G16" s="65">
        <v>34288.800000000003</v>
      </c>
      <c r="H16" s="65">
        <v>36545.599999999999</v>
      </c>
      <c r="I16" s="65">
        <v>38802.400000000001</v>
      </c>
      <c r="J16" s="65">
        <v>41059.199999999997</v>
      </c>
      <c r="K16" s="65">
        <v>43316</v>
      </c>
      <c r="L16" s="65">
        <v>45572.799999999996</v>
      </c>
      <c r="M16" s="65">
        <v>47829.599999999999</v>
      </c>
      <c r="N16" s="65">
        <v>50086.400000000001</v>
      </c>
      <c r="O16" s="65">
        <v>52343.200000000004</v>
      </c>
      <c r="P16" s="65">
        <v>54600</v>
      </c>
      <c r="Q16" s="65">
        <v>56856.799999999996</v>
      </c>
      <c r="R16" s="65">
        <v>59113.599999999991</v>
      </c>
      <c r="S16" s="65">
        <v>61370.400000000001</v>
      </c>
      <c r="T16" s="65">
        <v>63700</v>
      </c>
    </row>
    <row r="17" spans="2:20" ht="15.75" thickBot="1" x14ac:dyDescent="0.3">
      <c r="B17" t="s">
        <v>34</v>
      </c>
      <c r="E17" s="66" t="s">
        <v>76</v>
      </c>
      <c r="F17" s="65">
        <v>45572.799999999996</v>
      </c>
      <c r="G17" s="65">
        <v>48175.4</v>
      </c>
      <c r="H17" s="65">
        <v>50778</v>
      </c>
      <c r="I17" s="65">
        <v>53380.6</v>
      </c>
      <c r="J17" s="65">
        <v>55983.200000000004</v>
      </c>
      <c r="K17" s="65">
        <v>58585.799999999996</v>
      </c>
      <c r="L17" s="65">
        <v>61188.399999999994</v>
      </c>
      <c r="M17" s="65">
        <v>63790.999999999993</v>
      </c>
      <c r="N17" s="65">
        <v>66393.599999999991</v>
      </c>
      <c r="O17" s="65">
        <v>68996.2</v>
      </c>
      <c r="P17" s="65">
        <v>71598.8</v>
      </c>
      <c r="Q17" s="65">
        <v>74201.400000000009</v>
      </c>
      <c r="R17" s="65">
        <v>76804</v>
      </c>
      <c r="S17" s="65">
        <v>79406.600000000006</v>
      </c>
      <c r="T17" s="65">
        <v>81900</v>
      </c>
    </row>
    <row r="18" spans="2:20" ht="15.75" thickBot="1" x14ac:dyDescent="0.3">
      <c r="B18" t="s">
        <v>35</v>
      </c>
      <c r="E18" s="66" t="s">
        <v>77</v>
      </c>
      <c r="F18" s="65">
        <v>61188.399999999994</v>
      </c>
      <c r="G18" s="65">
        <v>63317.799999999996</v>
      </c>
      <c r="H18" s="65">
        <v>65447.200000000004</v>
      </c>
      <c r="I18" s="65">
        <v>67576.600000000006</v>
      </c>
      <c r="J18" s="65">
        <v>69706</v>
      </c>
      <c r="K18" s="65">
        <v>71835.399999999994</v>
      </c>
      <c r="L18" s="65">
        <v>73964.800000000003</v>
      </c>
      <c r="M18" s="65">
        <v>76094.2</v>
      </c>
      <c r="N18" s="65">
        <v>78223.599999999991</v>
      </c>
      <c r="O18" s="65">
        <v>80353</v>
      </c>
      <c r="P18" s="65">
        <v>82482.399999999994</v>
      </c>
      <c r="Q18" s="65">
        <v>84611.8</v>
      </c>
      <c r="R18" s="65">
        <v>86741.2</v>
      </c>
      <c r="S18" s="65">
        <v>88870.599999999991</v>
      </c>
      <c r="T18" s="65">
        <v>91000</v>
      </c>
    </row>
    <row r="19" spans="2:20" ht="15.75" thickBot="1" x14ac:dyDescent="0.3">
      <c r="B19" t="s">
        <v>58</v>
      </c>
      <c r="E19" s="66" t="s">
        <v>78</v>
      </c>
      <c r="F19" s="65">
        <v>73964.800000000003</v>
      </c>
      <c r="G19" s="65">
        <v>76476.400000000009</v>
      </c>
      <c r="H19" s="65">
        <v>78988</v>
      </c>
      <c r="I19" s="65">
        <v>81499.600000000006</v>
      </c>
      <c r="J19" s="65">
        <v>84011.199999999997</v>
      </c>
      <c r="K19" s="65">
        <v>86522.8</v>
      </c>
      <c r="L19" s="65">
        <v>89034.400000000009</v>
      </c>
      <c r="M19" s="65">
        <v>91546</v>
      </c>
      <c r="N19" s="65">
        <v>94057.600000000006</v>
      </c>
      <c r="O19" s="65">
        <v>96569.2</v>
      </c>
      <c r="P19" s="65">
        <v>99080.8</v>
      </c>
      <c r="Q19" s="65">
        <v>101592.4</v>
      </c>
      <c r="R19" s="65">
        <v>104104</v>
      </c>
      <c r="S19" s="65">
        <v>106615.59999999999</v>
      </c>
      <c r="T19" s="65">
        <v>109200</v>
      </c>
    </row>
    <row r="20" spans="2:20" ht="15.75" thickBot="1" x14ac:dyDescent="0.3">
      <c r="B20" t="s">
        <v>2</v>
      </c>
      <c r="E20" s="66" t="s">
        <v>79</v>
      </c>
      <c r="F20" s="65">
        <v>89034.400000000009</v>
      </c>
      <c r="G20" s="65">
        <v>91546</v>
      </c>
      <c r="H20" s="65">
        <v>94057.600000000006</v>
      </c>
      <c r="I20" s="65">
        <v>96569.2</v>
      </c>
      <c r="J20" s="65">
        <v>99080.8</v>
      </c>
      <c r="K20" s="65">
        <v>101592.4</v>
      </c>
      <c r="L20" s="65">
        <v>104104</v>
      </c>
      <c r="M20" s="65">
        <v>106615.59999999999</v>
      </c>
      <c r="N20" s="65">
        <v>109127.2</v>
      </c>
      <c r="O20" s="65">
        <v>111638.8</v>
      </c>
      <c r="P20" s="65">
        <v>114150.39999999999</v>
      </c>
      <c r="Q20" s="65">
        <v>116661.99999999999</v>
      </c>
      <c r="R20" s="65">
        <v>119173.6</v>
      </c>
      <c r="S20" s="65">
        <v>121685.2</v>
      </c>
      <c r="T20" s="65">
        <v>136500</v>
      </c>
    </row>
    <row r="21" spans="2:20" x14ac:dyDescent="0.25">
      <c r="B21" t="s">
        <v>1</v>
      </c>
    </row>
    <row r="22" spans="2:20" x14ac:dyDescent="0.25">
      <c r="F22" s="26"/>
    </row>
    <row r="33" spans="1:6" x14ac:dyDescent="0.25">
      <c r="F33" s="71" t="s">
        <v>68</v>
      </c>
    </row>
    <row r="37" spans="1:6" x14ac:dyDescent="0.25">
      <c r="A37" s="26"/>
      <c r="B37" s="27"/>
      <c r="C37" s="27"/>
      <c r="D37" s="27"/>
    </row>
    <row r="38" spans="1:6" x14ac:dyDescent="0.25">
      <c r="A38" s="26"/>
      <c r="B38" s="27"/>
      <c r="C38" s="27"/>
      <c r="D38" s="27"/>
    </row>
    <row r="39" spans="1:6" x14ac:dyDescent="0.25">
      <c r="A39" s="26"/>
      <c r="B39" s="27"/>
      <c r="C39" s="27"/>
      <c r="D39" s="27"/>
    </row>
    <row r="40" spans="1:6" x14ac:dyDescent="0.25">
      <c r="A40" s="26"/>
      <c r="B40" s="27"/>
      <c r="C40" s="27"/>
      <c r="D40" s="27"/>
    </row>
  </sheetData>
  <sheetProtection sheet="1" objects="1" scenarios="1"/>
  <mergeCells count="4">
    <mergeCell ref="E12:T12"/>
    <mergeCell ref="E2:T2"/>
    <mergeCell ref="E1:T1"/>
    <mergeCell ref="E11:T11"/>
  </mergeCells>
  <phoneticPr fontId="5"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Temporary Positions</vt:lpstr>
      <vt:lpstr>Val 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Kylie Williams</dc:creator>
  <cp:lastModifiedBy>Amy Osmulski</cp:lastModifiedBy>
  <dcterms:created xsi:type="dcterms:W3CDTF">2025-05-07T13:44:31Z</dcterms:created>
  <dcterms:modified xsi:type="dcterms:W3CDTF">2026-08-19T18:47:21Z</dcterms:modified>
</cp:coreProperties>
</file>